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Sheet'!$A$1:$AA$52</definedName>
    <definedName name="_xlnm.Print_Area" localSheetId="1">'Operating'!$A$1:$AA$36</definedName>
  </definedNames>
  <calcPr fullCalcOnLoad="1"/>
</workbook>
</file>

<file path=xl/sharedStrings.xml><?xml version="1.0" encoding="utf-8"?>
<sst xmlns="http://schemas.openxmlformats.org/spreadsheetml/2006/main" count="127" uniqueCount="74">
  <si>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</si>
  <si>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</si>
  <si>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</si>
  <si>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</si>
  <si>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</si>
  <si>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</si>
  <si>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</si>
  <si>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</si>
  <si>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</si>
  <si>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</si>
  <si>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</si>
  <si>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</si>
  <si>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</si>
  <si>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</si>
  <si>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</si>
  <si>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</si>
  <si>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</si>
  <si>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</si>
  <si>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</si>
  <si>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</si>
  <si>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</si>
  <si>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</si>
  <si>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</si>
  <si>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</si>
  <si>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</si>
  <si>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</si>
  <si>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</si>
  <si>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</si>
  <si>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</si>
  <si>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</si>
  <si>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</si>
  <si>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</si>
  <si>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</si>
  <si>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</si>
  <si>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</si>
  <si>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</si>
  <si>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</si>
  <si>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</si>
  <si>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</si>
  <si>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</si>
  <si>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</si>
  <si>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</si>
  <si>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</si>
  <si>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</si>
  <si>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</si>
  <si>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</si>
  <si>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</si>
  <si>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</si>
  <si>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</si>
  <si>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</si>
  <si>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</si>
  <si>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</si>
  <si>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</si>
  <si>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</si>
  <si>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</si>
  <si>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</si>
  <si>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</si>
  <si>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</si>
  <si>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</si>
  <si>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</si>
  <si>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</si>
  <si>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</si>
  <si>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</si>
  <si>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</si>
  <si>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</si>
  <si>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</si>
  <si>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Net transfers to plant fund</t>
  </si>
  <si>
    <t xml:space="preserve">    Inventories</t>
  </si>
  <si>
    <t xml:space="preserve">        Equipment purchases</t>
  </si>
  <si>
    <t xml:space="preserve">        Other additions</t>
  </si>
  <si>
    <t xml:space="preserve">    Salaries and wages</t>
  </si>
  <si>
    <t xml:space="preserve">        Net transfers to unrestricted fund</t>
  </si>
  <si>
    <t>FOR THE YEAR ENDED JUNE 30, 2018</t>
  </si>
  <si>
    <t>AS OF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</si>
</sst>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Alignment="1">
      <alignment/>
    </xf>
    <xf numFmtId="165" fontId="42" fillId="0" borderId="0" xfId="42" applyNumberFormat="1" applyFont="1" applyAlignment="1">
      <alignment/>
    </xf>
    <xf numFmtId="37" fontId="43" fillId="0" borderId="0" xfId="60" applyFont="1" applyFill="1" applyBorder="1" applyAlignment="1">
      <alignment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vertic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2" xfId="46" applyNumberFormat="1" applyFont="1" applyFill="1" applyBorder="1" applyAlignment="1" applyProtection="1">
      <alignment vertical="center"/>
      <protection/>
    </xf>
    <xf numFmtId="164" fontId="22" fillId="0" borderId="12" xfId="48" applyNumberFormat="1" applyFont="1" applyFill="1" applyBorder="1" applyAlignment="1" applyProtection="1">
      <alignment vertical="center"/>
      <protection/>
    </xf>
    <xf numFmtId="37" fontId="44" fillId="0" borderId="0" xfId="59" applyFont="1" applyFill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1" xfId="59" applyFont="1" applyFill="1" applyBorder="1" applyAlignment="1" applyProtection="1">
      <alignment vertical="center"/>
      <protection/>
    </xf>
    <xf numFmtId="165" fontId="22" fillId="0" borderId="11" xfId="42" applyNumberFormat="1" applyFont="1" applyFill="1" applyBorder="1" applyAlignment="1" applyProtection="1">
      <alignment vertical="center"/>
      <protection/>
    </xf>
    <xf numFmtId="164" fontId="44" fillId="0" borderId="0" xfId="48" applyNumberFormat="1" applyFont="1" applyFill="1" applyBorder="1" applyAlignment="1" applyProtection="1">
      <alignment vertical="center"/>
      <protection/>
    </xf>
    <xf numFmtId="37" fontId="21" fillId="0" borderId="0" xfId="60" applyFont="1" applyAlignment="1" applyProtection="1">
      <alignment vertical="center"/>
      <protection/>
    </xf>
    <xf numFmtId="164" fontId="22" fillId="0" borderId="0" xfId="46" applyNumberFormat="1" applyFont="1" applyFill="1" applyAlignment="1" applyProtection="1">
      <alignment vertical="center"/>
      <protection/>
    </xf>
    <xf numFmtId="43" fontId="22" fillId="0" borderId="0" xfId="42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0" xfId="59" applyNumberFormat="1" applyFont="1" applyFill="1" applyBorder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45" fillId="0" borderId="0" xfId="0" applyNumberFormat="1" applyFont="1" applyAlignment="1">
      <alignment/>
    </xf>
    <xf numFmtId="37" fontId="22" fillId="0" borderId="0" xfId="60" applyFont="1" applyFill="1" applyBorder="1" applyAlignment="1">
      <alignment horizontal="right" vertical="center"/>
      <protection/>
    </xf>
    <xf numFmtId="37" fontId="24" fillId="0" borderId="0" xfId="60" applyFont="1" applyFill="1" applyBorder="1" applyAlignment="1">
      <alignment horizontal="right" vertical="center"/>
      <protection/>
    </xf>
    <xf numFmtId="0" fontId="42" fillId="0" borderId="0" xfId="0" applyFont="1" applyAlignment="1">
      <alignment horizontal="center"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43" fontId="42" fillId="0" borderId="0" xfId="42" applyFont="1" applyAlignment="1">
      <alignment/>
    </xf>
    <xf numFmtId="43" fontId="42" fillId="0" borderId="0" xfId="0" applyNumberFormat="1" applyFont="1" applyAlignment="1">
      <alignment/>
    </xf>
    <xf numFmtId="43" fontId="42" fillId="33" borderId="0" xfId="42" applyFont="1" applyFill="1" applyAlignment="1">
      <alignment/>
    </xf>
    <xf numFmtId="164" fontId="42" fillId="33" borderId="0" xfId="0" applyNumberFormat="1" applyFont="1" applyFill="1" applyAlignment="1">
      <alignment/>
    </xf>
    <xf numFmtId="164" fontId="45" fillId="33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0</xdr:col>
      <xdr:colOff>2619375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2524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104775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62"/>
  <sheetViews>
    <sheetView zoomScale="90" zoomScaleNormal="90" zoomScalePageLayoutView="0" workbookViewId="0" topLeftCell="A1">
      <selection activeCell="S29" sqref="S29"/>
    </sheetView>
  </sheetViews>
  <sheetFormatPr defaultColWidth="9.140625" defaultRowHeight="15"/>
  <cols>
    <col min="1" max="1" width="42.7109375" style="1" customWidth="1"/>
    <col min="2" max="2" width="1.57421875" style="1" customWidth="1"/>
    <col min="3" max="3" width="12.28125" style="1" bestFit="1" customWidth="1"/>
    <col min="4" max="4" width="1.421875" style="1" customWidth="1"/>
    <col min="5" max="5" width="11.140625" style="1" bestFit="1" customWidth="1"/>
    <col min="6" max="6" width="1.421875" style="1" customWidth="1"/>
    <col min="7" max="7" width="11.140625" style="1" bestFit="1" customWidth="1"/>
    <col min="8" max="8" width="1.421875" style="1" customWidth="1"/>
    <col min="9" max="9" width="12.421875" style="1" bestFit="1" customWidth="1"/>
    <col min="10" max="10" width="1.421875" style="1" customWidth="1"/>
    <col min="11" max="11" width="10.00390625" style="1" bestFit="1" customWidth="1"/>
    <col min="12" max="12" width="1.421875" style="1" customWidth="1"/>
    <col min="13" max="13" width="10.57421875" style="1" bestFit="1" customWidth="1"/>
    <col min="14" max="14" width="1.421875" style="1" customWidth="1"/>
    <col min="15" max="15" width="10.57421875" style="1" bestFit="1" customWidth="1"/>
    <col min="16" max="16" width="1.421875" style="1" customWidth="1"/>
    <col min="17" max="17" width="11.00390625" style="1" bestFit="1" customWidth="1"/>
    <col min="18" max="18" width="1.421875" style="1" customWidth="1"/>
    <col min="19" max="19" width="11.140625" style="1" bestFit="1" customWidth="1"/>
    <col min="20" max="20" width="1.421875" style="1" customWidth="1"/>
    <col min="21" max="21" width="11.140625" style="1" bestFit="1" customWidth="1"/>
    <col min="22" max="22" width="1.421875" style="1" customWidth="1"/>
    <col min="23" max="23" width="10.57421875" style="1" bestFit="1" customWidth="1"/>
    <col min="24" max="24" width="1.421875" style="1" customWidth="1"/>
    <col min="25" max="25" width="11.57421875" style="1" bestFit="1" customWidth="1"/>
    <col min="26" max="26" width="1.421875" style="1" customWidth="1"/>
    <col min="27" max="27" width="11.140625" style="1" bestFit="1" customWidth="1"/>
    <col min="28" max="28" width="9.140625" style="1" customWidth="1"/>
    <col min="29" max="29" width="11.00390625" style="1" bestFit="1" customWidth="1"/>
    <col min="30" max="16384" width="9.140625" style="1" customWidth="1"/>
  </cols>
  <sheetData>
    <row r="2" ht="12.75"/>
    <row r="3" spans="1:36" ht="15.75">
      <c r="A3" s="47"/>
      <c r="C3" s="46" t="s">
        <v>20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9"/>
      <c r="AC3" s="9"/>
      <c r="AD3" s="9"/>
      <c r="AE3" s="9"/>
      <c r="AF3" s="9"/>
      <c r="AG3" s="9"/>
      <c r="AH3" s="9"/>
      <c r="AI3" s="9"/>
      <c r="AJ3" s="9"/>
    </row>
    <row r="4" spans="1:36" ht="9" customHeight="1">
      <c r="A4" s="47"/>
      <c r="C4" s="10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10"/>
      <c r="AE4" s="11"/>
      <c r="AF4" s="10"/>
      <c r="AG4" s="11"/>
      <c r="AH4" s="10"/>
      <c r="AI4" s="11"/>
      <c r="AJ4" s="10"/>
    </row>
    <row r="5" spans="1:36" ht="15">
      <c r="A5" s="47"/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5">
      <c r="A6" s="47"/>
      <c r="C6" s="45" t="s">
        <v>73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2"/>
      <c r="AC6" s="12"/>
      <c r="AD6" s="12"/>
      <c r="AE6" s="12"/>
      <c r="AF6" s="12"/>
      <c r="AG6" s="12"/>
      <c r="AH6" s="12"/>
      <c r="AI6" s="12"/>
      <c r="AJ6" s="12"/>
    </row>
    <row r="7" ht="13.5" customHeight="1">
      <c r="A7" s="47"/>
    </row>
    <row r="8" ht="7.5" customHeight="1"/>
    <row r="9" ht="6" customHeight="1"/>
    <row r="11" spans="3:27" ht="15">
      <c r="C11" s="5"/>
      <c r="D11" s="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47</v>
      </c>
      <c r="R11" s="14"/>
      <c r="S11" s="14" t="s">
        <v>50</v>
      </c>
      <c r="T11" s="13"/>
      <c r="U11" s="14" t="s">
        <v>27</v>
      </c>
      <c r="V11" s="5"/>
      <c r="W11" s="14" t="s">
        <v>55</v>
      </c>
      <c r="X11" s="5"/>
      <c r="Y11" s="14"/>
      <c r="Z11" s="5"/>
      <c r="AA11" s="14"/>
    </row>
    <row r="12" spans="3:27" ht="15">
      <c r="C12" s="15"/>
      <c r="D12" s="15"/>
      <c r="E12" s="15" t="s">
        <v>27</v>
      </c>
      <c r="F12" s="15"/>
      <c r="G12" s="15"/>
      <c r="H12" s="15"/>
      <c r="I12" s="15"/>
      <c r="J12" s="15"/>
      <c r="K12" s="15" t="s">
        <v>31</v>
      </c>
      <c r="L12" s="15"/>
      <c r="M12" s="15" t="s">
        <v>43</v>
      </c>
      <c r="N12" s="15"/>
      <c r="O12" s="15" t="s">
        <v>45</v>
      </c>
      <c r="P12" s="15"/>
      <c r="Q12" s="15" t="s">
        <v>48</v>
      </c>
      <c r="R12" s="15"/>
      <c r="S12" s="15" t="s">
        <v>51</v>
      </c>
      <c r="T12" s="15"/>
      <c r="U12" s="15" t="s">
        <v>53</v>
      </c>
      <c r="V12" s="15"/>
      <c r="W12" s="15" t="s">
        <v>56</v>
      </c>
      <c r="X12" s="15"/>
      <c r="Y12" s="15"/>
      <c r="Z12" s="15"/>
      <c r="AA12" s="15"/>
    </row>
    <row r="13" spans="3:27" s="16" customFormat="1" ht="15">
      <c r="C13" s="17" t="s">
        <v>17</v>
      </c>
      <c r="D13" s="15"/>
      <c r="E13" s="17" t="s">
        <v>28</v>
      </c>
      <c r="F13" s="15"/>
      <c r="G13" s="17" t="s">
        <v>29</v>
      </c>
      <c r="H13" s="15"/>
      <c r="I13" s="17" t="s">
        <v>30</v>
      </c>
      <c r="J13" s="15"/>
      <c r="K13" s="17" t="s">
        <v>32</v>
      </c>
      <c r="L13" s="15"/>
      <c r="M13" s="17" t="s">
        <v>44</v>
      </c>
      <c r="N13" s="15"/>
      <c r="O13" s="17" t="s">
        <v>46</v>
      </c>
      <c r="P13" s="15"/>
      <c r="Q13" s="17" t="s">
        <v>59</v>
      </c>
      <c r="R13" s="15"/>
      <c r="S13" s="17" t="s">
        <v>52</v>
      </c>
      <c r="T13" s="15"/>
      <c r="U13" s="17" t="s">
        <v>54</v>
      </c>
      <c r="V13" s="15"/>
      <c r="W13" s="17" t="s">
        <v>49</v>
      </c>
      <c r="X13" s="15"/>
      <c r="Y13" s="17" t="s">
        <v>57</v>
      </c>
      <c r="Z13" s="15"/>
      <c r="AA13" s="17" t="s">
        <v>65</v>
      </c>
    </row>
    <row r="14" spans="1:27" ht="15">
      <c r="A14" s="18" t="s">
        <v>1</v>
      </c>
      <c r="B14" s="19"/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</row>
    <row r="15" spans="1:27" ht="15">
      <c r="A15" s="18" t="s">
        <v>2</v>
      </c>
      <c r="B15" s="20"/>
      <c r="C15" s="21">
        <f>SUM(E15:AA15)</f>
        <v>2061909</v>
      </c>
      <c r="D15" s="20"/>
      <c r="E15" s="21">
        <v>-247009</v>
      </c>
      <c r="F15" s="20"/>
      <c r="G15" s="21">
        <f>600130+106595</f>
        <v>706725</v>
      </c>
      <c r="H15" s="20"/>
      <c r="I15" s="21">
        <f>1000200+85789</f>
        <v>1085989</v>
      </c>
      <c r="J15" s="20"/>
      <c r="K15" s="21">
        <f>65328+3339-1</f>
        <v>68666</v>
      </c>
      <c r="L15" s="20"/>
      <c r="M15" s="21">
        <f>63222-49063</f>
        <v>14159</v>
      </c>
      <c r="N15" s="20"/>
      <c r="O15" s="21">
        <f>39051+731</f>
        <v>39782</v>
      </c>
      <c r="P15" s="20"/>
      <c r="Q15" s="21">
        <f>95402+35171</f>
        <v>130573</v>
      </c>
      <c r="R15" s="20"/>
      <c r="S15" s="21">
        <v>575725</v>
      </c>
      <c r="T15" s="20"/>
      <c r="U15" s="21">
        <f>11756+8757</f>
        <v>20513</v>
      </c>
      <c r="V15" s="20"/>
      <c r="W15" s="21">
        <f>-21217+2628</f>
        <v>-18589</v>
      </c>
      <c r="X15" s="20"/>
      <c r="Y15" s="21">
        <f>-354611-28781+1</f>
        <v>-383391</v>
      </c>
      <c r="Z15" s="20"/>
      <c r="AA15" s="21">
        <v>68766</v>
      </c>
    </row>
    <row r="16" spans="1:27" ht="15">
      <c r="A16" s="18" t="s">
        <v>16</v>
      </c>
      <c r="B16" s="20"/>
      <c r="C16" s="22">
        <f>SUM(E16:AA16)</f>
        <v>276916</v>
      </c>
      <c r="D16" s="20"/>
      <c r="E16" s="23">
        <v>273171</v>
      </c>
      <c r="F16" s="20"/>
      <c r="G16" s="23">
        <v>0</v>
      </c>
      <c r="H16" s="20"/>
      <c r="I16" s="23">
        <v>0</v>
      </c>
      <c r="J16" s="20"/>
      <c r="K16" s="23">
        <v>0</v>
      </c>
      <c r="L16" s="20"/>
      <c r="M16" s="23">
        <v>0</v>
      </c>
      <c r="N16" s="20"/>
      <c r="O16" s="23">
        <v>800</v>
      </c>
      <c r="P16" s="20"/>
      <c r="Q16" s="23">
        <f>236+1</f>
        <v>237</v>
      </c>
      <c r="R16" s="20"/>
      <c r="S16" s="23">
        <v>1727</v>
      </c>
      <c r="T16" s="20"/>
      <c r="U16" s="23">
        <v>0</v>
      </c>
      <c r="V16" s="20"/>
      <c r="W16" s="23">
        <v>526</v>
      </c>
      <c r="X16" s="20"/>
      <c r="Y16" s="23">
        <v>455</v>
      </c>
      <c r="Z16" s="20"/>
      <c r="AA16" s="23">
        <v>0</v>
      </c>
    </row>
    <row r="17" spans="1:27" ht="15">
      <c r="A17" s="18" t="s">
        <v>67</v>
      </c>
      <c r="B17" s="20"/>
      <c r="C17" s="22">
        <f>SUM(E17:AA17)</f>
        <v>338</v>
      </c>
      <c r="D17" s="20"/>
      <c r="E17" s="23">
        <v>0</v>
      </c>
      <c r="F17" s="20"/>
      <c r="G17" s="23">
        <v>0</v>
      </c>
      <c r="H17" s="20"/>
      <c r="I17" s="23">
        <v>0</v>
      </c>
      <c r="J17" s="20"/>
      <c r="K17" s="23">
        <v>0</v>
      </c>
      <c r="L17" s="20"/>
      <c r="M17" s="23">
        <v>0</v>
      </c>
      <c r="N17" s="20"/>
      <c r="O17" s="23">
        <v>338</v>
      </c>
      <c r="P17" s="20"/>
      <c r="Q17" s="23">
        <v>0</v>
      </c>
      <c r="R17" s="20"/>
      <c r="S17" s="23">
        <v>0</v>
      </c>
      <c r="T17" s="20"/>
      <c r="U17" s="23">
        <v>0</v>
      </c>
      <c r="V17" s="20"/>
      <c r="W17" s="23">
        <v>0</v>
      </c>
      <c r="X17" s="20"/>
      <c r="Y17" s="23">
        <v>0</v>
      </c>
      <c r="Z17" s="20"/>
      <c r="AA17" s="23">
        <v>0</v>
      </c>
    </row>
    <row r="18" spans="1:27" ht="15">
      <c r="A18" s="18" t="s">
        <v>3</v>
      </c>
      <c r="B18" s="23"/>
      <c r="C18" s="24">
        <f>SUM(C15:C17)</f>
        <v>2339163</v>
      </c>
      <c r="D18" s="23"/>
      <c r="E18" s="24">
        <f>SUM(E15:E17)</f>
        <v>26162</v>
      </c>
      <c r="F18" s="23"/>
      <c r="G18" s="24">
        <f>SUM(G15:G17)</f>
        <v>706725</v>
      </c>
      <c r="H18" s="23"/>
      <c r="I18" s="24">
        <f>SUM(I15:I17)</f>
        <v>1085989</v>
      </c>
      <c r="J18" s="23"/>
      <c r="K18" s="24">
        <f>SUM(K15:K17)</f>
        <v>68666</v>
      </c>
      <c r="L18" s="23"/>
      <c r="M18" s="24">
        <f>SUM(M15:M17)</f>
        <v>14159</v>
      </c>
      <c r="N18" s="23"/>
      <c r="O18" s="24">
        <f>SUM(O15:O17)</f>
        <v>40920</v>
      </c>
      <c r="P18" s="23"/>
      <c r="Q18" s="24">
        <f>SUM(Q15:Q17)</f>
        <v>130810</v>
      </c>
      <c r="R18" s="23"/>
      <c r="S18" s="24">
        <f>SUM(S15:S17)</f>
        <v>577452</v>
      </c>
      <c r="T18" s="23"/>
      <c r="U18" s="24">
        <f>SUM(U15:U17)</f>
        <v>20513</v>
      </c>
      <c r="V18" s="23"/>
      <c r="W18" s="24">
        <f>SUM(W15:W17)</f>
        <v>-18063</v>
      </c>
      <c r="X18" s="23"/>
      <c r="Y18" s="24">
        <f>SUM(Y15:Y17)</f>
        <v>-382936</v>
      </c>
      <c r="Z18" s="23"/>
      <c r="AA18" s="24">
        <f>SUM(AA15:AA17)</f>
        <v>68766</v>
      </c>
    </row>
    <row r="19" spans="1:27" ht="15">
      <c r="A19" s="1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15">
      <c r="A20" s="18" t="s">
        <v>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5">
      <c r="A21" s="18" t="s">
        <v>5</v>
      </c>
      <c r="B21" s="23"/>
      <c r="C21" s="22">
        <f>SUM(E21:AA21)</f>
        <v>27837</v>
      </c>
      <c r="D21" s="23"/>
      <c r="E21" s="23">
        <v>0</v>
      </c>
      <c r="F21" s="23"/>
      <c r="G21" s="23">
        <v>1160</v>
      </c>
      <c r="H21" s="23"/>
      <c r="I21" s="23">
        <v>0</v>
      </c>
      <c r="J21" s="23"/>
      <c r="K21" s="23">
        <v>0</v>
      </c>
      <c r="L21" s="23"/>
      <c r="M21" s="23">
        <v>0</v>
      </c>
      <c r="N21" s="23"/>
      <c r="O21" s="23">
        <v>870</v>
      </c>
      <c r="P21" s="23"/>
      <c r="Q21" s="23">
        <v>0</v>
      </c>
      <c r="R21" s="23"/>
      <c r="S21" s="23">
        <v>0</v>
      </c>
      <c r="T21" s="23"/>
      <c r="U21" s="23">
        <v>0</v>
      </c>
      <c r="V21" s="23"/>
      <c r="W21" s="23">
        <v>573</v>
      </c>
      <c r="X21" s="23"/>
      <c r="Y21" s="23">
        <v>25234</v>
      </c>
      <c r="Z21" s="23"/>
      <c r="AA21" s="23">
        <v>0</v>
      </c>
    </row>
    <row r="22" spans="1:27" ht="15">
      <c r="A22" s="18" t="s">
        <v>19</v>
      </c>
      <c r="B22" s="23"/>
      <c r="C22" s="22">
        <f>SUM(E22:AA22)</f>
        <v>14752</v>
      </c>
      <c r="D22" s="23"/>
      <c r="E22" s="23">
        <v>0</v>
      </c>
      <c r="F22" s="23"/>
      <c r="G22" s="23">
        <v>3100</v>
      </c>
      <c r="H22" s="23"/>
      <c r="I22" s="23">
        <v>0</v>
      </c>
      <c r="J22" s="23"/>
      <c r="K22" s="23">
        <v>0</v>
      </c>
      <c r="L22" s="23"/>
      <c r="M22" s="23">
        <v>0</v>
      </c>
      <c r="N22" s="23"/>
      <c r="O22" s="23">
        <v>175</v>
      </c>
      <c r="P22" s="23"/>
      <c r="Q22" s="23">
        <v>0</v>
      </c>
      <c r="R22" s="23"/>
      <c r="S22" s="23">
        <v>0</v>
      </c>
      <c r="T22" s="23"/>
      <c r="U22" s="23">
        <v>11477</v>
      </c>
      <c r="V22" s="23"/>
      <c r="W22" s="23">
        <v>0</v>
      </c>
      <c r="X22" s="23"/>
      <c r="Y22" s="23">
        <v>0</v>
      </c>
      <c r="Z22" s="23"/>
      <c r="AA22" s="23">
        <v>0</v>
      </c>
    </row>
    <row r="23" spans="1:27" ht="15">
      <c r="A23" s="18" t="s">
        <v>18</v>
      </c>
      <c r="B23" s="23"/>
      <c r="C23" s="22">
        <f>SUM(E23:AA23)</f>
        <v>641555</v>
      </c>
      <c r="D23" s="23"/>
      <c r="E23" s="23">
        <v>0</v>
      </c>
      <c r="F23" s="23"/>
      <c r="G23" s="23">
        <v>188713</v>
      </c>
      <c r="H23" s="23"/>
      <c r="I23" s="23">
        <v>0</v>
      </c>
      <c r="J23" s="23"/>
      <c r="K23" s="23">
        <v>0</v>
      </c>
      <c r="L23" s="23"/>
      <c r="M23" s="23">
        <v>1812</v>
      </c>
      <c r="N23" s="23"/>
      <c r="O23" s="23">
        <v>0</v>
      </c>
      <c r="P23" s="23"/>
      <c r="Q23" s="23">
        <v>0</v>
      </c>
      <c r="R23" s="23"/>
      <c r="S23" s="23">
        <v>36310</v>
      </c>
      <c r="T23" s="23"/>
      <c r="U23" s="23">
        <v>0</v>
      </c>
      <c r="V23" s="23"/>
      <c r="W23" s="23">
        <f>18403-1</f>
        <v>18402</v>
      </c>
      <c r="X23" s="23"/>
      <c r="Y23" s="23">
        <v>396318</v>
      </c>
      <c r="Z23" s="23"/>
      <c r="AA23" s="23">
        <v>0</v>
      </c>
    </row>
    <row r="24" spans="1:27" ht="15">
      <c r="A24" s="18" t="s">
        <v>6</v>
      </c>
      <c r="B24" s="23"/>
      <c r="C24" s="24">
        <f>SUM(C21:C23)</f>
        <v>684144</v>
      </c>
      <c r="D24" s="23"/>
      <c r="E24" s="24">
        <f>SUM(E21:E23)</f>
        <v>0</v>
      </c>
      <c r="F24" s="23"/>
      <c r="G24" s="24">
        <f>SUM(G21:G23)</f>
        <v>192973</v>
      </c>
      <c r="H24" s="23"/>
      <c r="I24" s="24">
        <f>SUM(I21:I23)</f>
        <v>0</v>
      </c>
      <c r="J24" s="23"/>
      <c r="K24" s="24">
        <f>SUM(K21:K23)</f>
        <v>0</v>
      </c>
      <c r="L24" s="23"/>
      <c r="M24" s="24">
        <f>SUM(M21:M23)</f>
        <v>1812</v>
      </c>
      <c r="N24" s="23"/>
      <c r="O24" s="24">
        <f>SUM(O21:O23)</f>
        <v>1045</v>
      </c>
      <c r="P24" s="23"/>
      <c r="Q24" s="24">
        <f>SUM(Q21:Q23)</f>
        <v>0</v>
      </c>
      <c r="R24" s="23"/>
      <c r="S24" s="24">
        <f>SUM(S21:S23)</f>
        <v>36310</v>
      </c>
      <c r="T24" s="23"/>
      <c r="U24" s="24">
        <f>SUM(U21:U23)</f>
        <v>11477</v>
      </c>
      <c r="V24" s="23"/>
      <c r="W24" s="24">
        <f>SUM(W21:W23)</f>
        <v>18975</v>
      </c>
      <c r="X24" s="23"/>
      <c r="Y24" s="24">
        <f>SUM(Y21:Y23)</f>
        <v>421552</v>
      </c>
      <c r="Z24" s="23"/>
      <c r="AA24" s="24">
        <f>SUM(AA21:AA23)</f>
        <v>0</v>
      </c>
    </row>
    <row r="25" spans="1:27" ht="15">
      <c r="A25" s="18"/>
      <c r="B25" s="23"/>
      <c r="C25" s="25"/>
      <c r="D25" s="23"/>
      <c r="E25" s="25"/>
      <c r="F25" s="23"/>
      <c r="G25" s="25"/>
      <c r="H25" s="23"/>
      <c r="I25" s="25"/>
      <c r="J25" s="23"/>
      <c r="K25" s="25"/>
      <c r="L25" s="23"/>
      <c r="M25" s="25"/>
      <c r="N25" s="23"/>
      <c r="O25" s="25"/>
      <c r="P25" s="23"/>
      <c r="Q25" s="25"/>
      <c r="R25" s="23"/>
      <c r="S25" s="25"/>
      <c r="T25" s="23"/>
      <c r="U25" s="25"/>
      <c r="V25" s="23"/>
      <c r="W25" s="25"/>
      <c r="X25" s="23"/>
      <c r="Y25" s="25"/>
      <c r="Z25" s="23"/>
      <c r="AA25" s="25"/>
    </row>
    <row r="26" spans="1:27" ht="15.75" thickBot="1">
      <c r="A26" s="18" t="s">
        <v>7</v>
      </c>
      <c r="B26" s="23"/>
      <c r="C26" s="26">
        <f>C18-C24</f>
        <v>1655019</v>
      </c>
      <c r="D26" s="23"/>
      <c r="E26" s="27">
        <f>E18-E24</f>
        <v>26162</v>
      </c>
      <c r="F26" s="23"/>
      <c r="G26" s="27">
        <f>G18-G24</f>
        <v>513752</v>
      </c>
      <c r="H26" s="23"/>
      <c r="I26" s="27">
        <f>I18-I24</f>
        <v>1085989</v>
      </c>
      <c r="J26" s="23"/>
      <c r="K26" s="27">
        <f>K18-K24</f>
        <v>68666</v>
      </c>
      <c r="L26" s="23"/>
      <c r="M26" s="27">
        <f>M18-M24</f>
        <v>12347</v>
      </c>
      <c r="N26" s="23"/>
      <c r="O26" s="27">
        <f>O18-O24</f>
        <v>39875</v>
      </c>
      <c r="P26" s="23"/>
      <c r="Q26" s="27">
        <f>Q18-Q24</f>
        <v>130810</v>
      </c>
      <c r="R26" s="23"/>
      <c r="S26" s="27">
        <f>S18-S24</f>
        <v>541142</v>
      </c>
      <c r="T26" s="23"/>
      <c r="U26" s="27">
        <f>U18-U24</f>
        <v>9036</v>
      </c>
      <c r="V26" s="23"/>
      <c r="W26" s="27">
        <f>W18-W24</f>
        <v>-37038</v>
      </c>
      <c r="X26" s="23"/>
      <c r="Y26" s="27">
        <f>Y18-Y24</f>
        <v>-804488</v>
      </c>
      <c r="Z26" s="23"/>
      <c r="AA26" s="27">
        <f>AA18-AA24</f>
        <v>68766</v>
      </c>
    </row>
    <row r="27" spans="1:27" s="2" customFormat="1" ht="15.75" thickTop="1">
      <c r="A27" s="28"/>
      <c r="B27" s="29"/>
      <c r="C27" s="30"/>
      <c r="D27" s="29"/>
      <c r="E27" s="30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29"/>
      <c r="S27" s="30"/>
      <c r="T27" s="29"/>
      <c r="U27" s="30"/>
      <c r="V27" s="29"/>
      <c r="W27" s="30"/>
      <c r="X27" s="29"/>
      <c r="Y27" s="30"/>
      <c r="Z27" s="29"/>
      <c r="AA27" s="30"/>
    </row>
    <row r="28" spans="1:27" s="2" customFormat="1" ht="15">
      <c r="A28" s="28"/>
      <c r="B28" s="29"/>
      <c r="C28" s="30"/>
      <c r="D28" s="29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29"/>
      <c r="W28" s="30"/>
      <c r="X28" s="29"/>
      <c r="Y28" s="30"/>
      <c r="Z28" s="29"/>
      <c r="AA28" s="30"/>
    </row>
    <row r="29" spans="1:27" s="2" customFormat="1" ht="15">
      <c r="A29" s="28"/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29"/>
      <c r="W29" s="30"/>
      <c r="X29" s="29"/>
      <c r="Y29" s="30"/>
      <c r="Z29" s="29"/>
      <c r="AA29" s="30"/>
    </row>
    <row r="30" spans="1:27" s="2" customFormat="1" ht="15">
      <c r="A30" s="28"/>
      <c r="B30" s="29"/>
      <c r="C30" s="30"/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29"/>
      <c r="W30" s="30"/>
      <c r="X30" s="29"/>
      <c r="Y30" s="30"/>
      <c r="Z30" s="29"/>
      <c r="AA30" s="30"/>
    </row>
    <row r="31" spans="1:27" s="2" customFormat="1" ht="15">
      <c r="A31" s="28"/>
      <c r="B31" s="12"/>
      <c r="C31" s="45" t="s">
        <v>8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>
      <c r="A32" s="28"/>
      <c r="B32" s="12"/>
      <c r="C32" s="45" t="s">
        <v>72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15">
      <c r="A33" s="2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">
      <c r="A34" s="28"/>
      <c r="B34" s="31"/>
      <c r="C34" s="5"/>
      <c r="D34" s="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 t="s">
        <v>47</v>
      </c>
      <c r="R34" s="14"/>
      <c r="S34" s="14" t="s">
        <v>50</v>
      </c>
      <c r="T34" s="13"/>
      <c r="U34" s="14" t="s">
        <v>27</v>
      </c>
      <c r="V34" s="5"/>
      <c r="W34" s="14" t="s">
        <v>55</v>
      </c>
      <c r="X34" s="5"/>
      <c r="Y34" s="14"/>
      <c r="Z34" s="5"/>
      <c r="AA34" s="14"/>
    </row>
    <row r="35" spans="1:27" ht="15">
      <c r="A35" s="28"/>
      <c r="B35" s="31"/>
      <c r="C35" s="15"/>
      <c r="D35" s="15"/>
      <c r="E35" s="15" t="s">
        <v>27</v>
      </c>
      <c r="F35" s="15"/>
      <c r="G35" s="15"/>
      <c r="H35" s="15"/>
      <c r="I35" s="15"/>
      <c r="J35" s="15"/>
      <c r="K35" s="15" t="s">
        <v>31</v>
      </c>
      <c r="L35" s="15"/>
      <c r="M35" s="15" t="s">
        <v>43</v>
      </c>
      <c r="N35" s="15"/>
      <c r="O35" s="15" t="s">
        <v>45</v>
      </c>
      <c r="P35" s="15"/>
      <c r="Q35" s="15" t="s">
        <v>48</v>
      </c>
      <c r="R35" s="15"/>
      <c r="S35" s="15" t="s">
        <v>51</v>
      </c>
      <c r="T35" s="15"/>
      <c r="U35" s="15" t="s">
        <v>53</v>
      </c>
      <c r="V35" s="15"/>
      <c r="W35" s="15" t="s">
        <v>56</v>
      </c>
      <c r="X35" s="15"/>
      <c r="Y35" s="15"/>
      <c r="Z35" s="15"/>
      <c r="AA35" s="15"/>
    </row>
    <row r="36" spans="1:27" ht="15">
      <c r="A36" s="28"/>
      <c r="B36" s="29"/>
      <c r="C36" s="17" t="s">
        <v>17</v>
      </c>
      <c r="D36" s="15"/>
      <c r="E36" s="17" t="s">
        <v>28</v>
      </c>
      <c r="F36" s="15"/>
      <c r="G36" s="17" t="s">
        <v>29</v>
      </c>
      <c r="H36" s="15"/>
      <c r="I36" s="17" t="s">
        <v>30</v>
      </c>
      <c r="J36" s="15"/>
      <c r="K36" s="17" t="s">
        <v>32</v>
      </c>
      <c r="L36" s="15"/>
      <c r="M36" s="17" t="s">
        <v>44</v>
      </c>
      <c r="N36" s="15"/>
      <c r="O36" s="17" t="s">
        <v>46</v>
      </c>
      <c r="P36" s="15"/>
      <c r="Q36" s="17" t="s">
        <v>59</v>
      </c>
      <c r="R36" s="15"/>
      <c r="S36" s="17" t="s">
        <v>52</v>
      </c>
      <c r="T36" s="15"/>
      <c r="U36" s="17" t="s">
        <v>54</v>
      </c>
      <c r="V36" s="15"/>
      <c r="W36" s="17" t="s">
        <v>49</v>
      </c>
      <c r="X36" s="15"/>
      <c r="Y36" s="17" t="s">
        <v>57</v>
      </c>
      <c r="Z36" s="15"/>
      <c r="AA36" s="17" t="s">
        <v>65</v>
      </c>
    </row>
    <row r="37" spans="1:27" ht="15">
      <c r="A37" s="18" t="s">
        <v>9</v>
      </c>
      <c r="B37" s="23"/>
      <c r="C37" s="25"/>
      <c r="D37" s="23"/>
      <c r="E37" s="25"/>
      <c r="F37" s="23"/>
      <c r="G37" s="25"/>
      <c r="H37" s="23"/>
      <c r="I37" s="25"/>
      <c r="J37" s="23"/>
      <c r="K37" s="25"/>
      <c r="L37" s="23"/>
      <c r="M37" s="25"/>
      <c r="N37" s="23"/>
      <c r="O37" s="25"/>
      <c r="P37" s="23"/>
      <c r="Q37" s="25"/>
      <c r="R37" s="23"/>
      <c r="S37" s="25"/>
      <c r="T37" s="23"/>
      <c r="U37" s="25"/>
      <c r="V37" s="23"/>
      <c r="W37" s="25"/>
      <c r="X37" s="23"/>
      <c r="Y37" s="25"/>
      <c r="Z37" s="23"/>
      <c r="AA37" s="25"/>
    </row>
    <row r="38" spans="1:27" ht="15">
      <c r="A38" s="18" t="s">
        <v>10</v>
      </c>
      <c r="B38" s="23"/>
      <c r="C38" s="25"/>
      <c r="D38" s="23"/>
      <c r="E38" s="25"/>
      <c r="F38" s="23"/>
      <c r="G38" s="25"/>
      <c r="H38" s="23"/>
      <c r="I38" s="25"/>
      <c r="J38" s="23"/>
      <c r="K38" s="25"/>
      <c r="L38" s="23"/>
      <c r="M38" s="25"/>
      <c r="N38" s="23"/>
      <c r="O38" s="25"/>
      <c r="P38" s="23"/>
      <c r="Q38" s="25"/>
      <c r="R38" s="23"/>
      <c r="S38" s="25"/>
      <c r="T38" s="23"/>
      <c r="U38" s="25"/>
      <c r="V38" s="23"/>
      <c r="W38" s="25"/>
      <c r="X38" s="23"/>
      <c r="Y38" s="25"/>
      <c r="Z38" s="23"/>
      <c r="AA38" s="25"/>
    </row>
    <row r="39" spans="1:27" ht="15">
      <c r="A39" s="18" t="s">
        <v>11</v>
      </c>
      <c r="B39" s="23"/>
      <c r="C39" s="21">
        <f>SUM(E39:AA39)</f>
        <v>1517768</v>
      </c>
      <c r="D39" s="23"/>
      <c r="E39" s="32">
        <v>39982</v>
      </c>
      <c r="F39" s="23"/>
      <c r="G39" s="32">
        <v>236794</v>
      </c>
      <c r="H39" s="23"/>
      <c r="I39" s="32">
        <v>986732</v>
      </c>
      <c r="J39" s="23"/>
      <c r="K39" s="32">
        <v>53659</v>
      </c>
      <c r="L39" s="23"/>
      <c r="M39" s="32">
        <v>70905</v>
      </c>
      <c r="N39" s="23"/>
      <c r="O39" s="32">
        <v>85460</v>
      </c>
      <c r="P39" s="23"/>
      <c r="Q39" s="32">
        <v>132961</v>
      </c>
      <c r="R39" s="23"/>
      <c r="S39" s="32">
        <v>378558</v>
      </c>
      <c r="T39" s="23"/>
      <c r="U39" s="32">
        <v>-12087</v>
      </c>
      <c r="V39" s="23"/>
      <c r="W39" s="32">
        <v>-12404</v>
      </c>
      <c r="X39" s="23"/>
      <c r="Y39" s="32">
        <v>-450095</v>
      </c>
      <c r="Z39" s="23"/>
      <c r="AA39" s="32">
        <v>7303</v>
      </c>
    </row>
    <row r="40" spans="1:27" ht="15">
      <c r="A40" s="18" t="s">
        <v>12</v>
      </c>
      <c r="B40" s="23"/>
      <c r="C40" s="22">
        <f>SUM(E40:AA40)</f>
        <v>110605</v>
      </c>
      <c r="D40" s="23"/>
      <c r="E40" s="23">
        <v>-13820</v>
      </c>
      <c r="F40" s="23"/>
      <c r="G40" s="23">
        <v>170364</v>
      </c>
      <c r="H40" s="23"/>
      <c r="I40" s="23">
        <v>143237</v>
      </c>
      <c r="J40" s="23"/>
      <c r="K40" s="23">
        <v>11668</v>
      </c>
      <c r="L40" s="23"/>
      <c r="M40" s="23">
        <v>-9495</v>
      </c>
      <c r="N40" s="23"/>
      <c r="O40" s="23">
        <v>-46316</v>
      </c>
      <c r="P40" s="23"/>
      <c r="Q40" s="23">
        <v>-37323</v>
      </c>
      <c r="R40" s="23"/>
      <c r="S40" s="23">
        <v>162584</v>
      </c>
      <c r="T40" s="23"/>
      <c r="U40" s="23">
        <v>12366</v>
      </c>
      <c r="V40" s="23"/>
      <c r="W40" s="23">
        <v>-18511</v>
      </c>
      <c r="X40" s="23"/>
      <c r="Y40" s="23">
        <f>-325613+1</f>
        <v>-325612</v>
      </c>
      <c r="Z40" s="23"/>
      <c r="AA40" s="23">
        <v>61463</v>
      </c>
    </row>
    <row r="41" spans="1:27" ht="15">
      <c r="A41" s="18" t="s">
        <v>66</v>
      </c>
      <c r="B41" s="23"/>
      <c r="C41" s="22">
        <f>SUM(E41:AA41)</f>
        <v>-8751</v>
      </c>
      <c r="D41" s="23"/>
      <c r="E41" s="23">
        <v>0</v>
      </c>
      <c r="F41" s="23"/>
      <c r="G41" s="23">
        <v>0</v>
      </c>
      <c r="H41" s="23"/>
      <c r="I41" s="23">
        <v>0</v>
      </c>
      <c r="J41" s="23"/>
      <c r="K41" s="23">
        <v>0</v>
      </c>
      <c r="L41" s="23"/>
      <c r="M41" s="23">
        <v>0</v>
      </c>
      <c r="N41" s="23"/>
      <c r="O41" s="23">
        <v>0</v>
      </c>
      <c r="P41" s="23"/>
      <c r="Q41" s="23">
        <v>0</v>
      </c>
      <c r="R41" s="23"/>
      <c r="S41" s="23">
        <v>0</v>
      </c>
      <c r="T41" s="23"/>
      <c r="U41" s="23">
        <v>0</v>
      </c>
      <c r="V41" s="23"/>
      <c r="W41" s="23">
        <v>-8751</v>
      </c>
      <c r="X41" s="23"/>
      <c r="Y41" s="23">
        <v>0</v>
      </c>
      <c r="Z41" s="23"/>
      <c r="AA41" s="23">
        <v>0</v>
      </c>
    </row>
    <row r="42" spans="1:27" ht="15">
      <c r="A42" s="18" t="s">
        <v>71</v>
      </c>
      <c r="B42" s="23"/>
      <c r="C42" s="22">
        <f>SUM(E42:AA42)</f>
        <v>-129768</v>
      </c>
      <c r="D42" s="23"/>
      <c r="E42" s="23">
        <v>0</v>
      </c>
      <c r="F42" s="23"/>
      <c r="G42" s="23">
        <v>0</v>
      </c>
      <c r="H42" s="23"/>
      <c r="I42" s="23">
        <f>-129769+1</f>
        <v>-129768</v>
      </c>
      <c r="J42" s="23"/>
      <c r="K42" s="23">
        <v>0</v>
      </c>
      <c r="L42" s="23"/>
      <c r="M42" s="23">
        <v>0</v>
      </c>
      <c r="N42" s="23"/>
      <c r="O42" s="23">
        <v>0</v>
      </c>
      <c r="P42" s="23"/>
      <c r="Q42" s="23">
        <v>0</v>
      </c>
      <c r="R42" s="23"/>
      <c r="S42" s="23">
        <v>0</v>
      </c>
      <c r="T42" s="23"/>
      <c r="U42" s="23">
        <v>0</v>
      </c>
      <c r="V42" s="23"/>
      <c r="W42" s="23">
        <v>0</v>
      </c>
      <c r="X42" s="23"/>
      <c r="Y42" s="23">
        <v>0</v>
      </c>
      <c r="Z42" s="23"/>
      <c r="AA42" s="23">
        <v>0</v>
      </c>
    </row>
    <row r="43" spans="1:27" ht="15">
      <c r="A43" s="18" t="s">
        <v>69</v>
      </c>
      <c r="B43" s="23"/>
      <c r="C43" s="22">
        <f>SUM(E43:AA43)</f>
        <v>0</v>
      </c>
      <c r="D43" s="23"/>
      <c r="E43" s="23">
        <v>0</v>
      </c>
      <c r="F43" s="23"/>
      <c r="G43" s="23">
        <v>0</v>
      </c>
      <c r="H43" s="23"/>
      <c r="I43" s="23">
        <v>0</v>
      </c>
      <c r="J43" s="23"/>
      <c r="K43" s="23">
        <v>0</v>
      </c>
      <c r="L43" s="23"/>
      <c r="M43" s="23">
        <v>0</v>
      </c>
      <c r="N43" s="23"/>
      <c r="O43" s="23">
        <v>0</v>
      </c>
      <c r="P43" s="23"/>
      <c r="Q43" s="23">
        <v>0</v>
      </c>
      <c r="R43" s="23"/>
      <c r="S43" s="23">
        <v>0</v>
      </c>
      <c r="T43" s="23"/>
      <c r="U43" s="23">
        <v>0</v>
      </c>
      <c r="V43" s="23"/>
      <c r="W43" s="23">
        <v>0</v>
      </c>
      <c r="X43" s="23"/>
      <c r="Y43" s="23">
        <v>0</v>
      </c>
      <c r="Z43" s="23"/>
      <c r="AA43" s="23">
        <v>0</v>
      </c>
    </row>
    <row r="44" spans="1:27" s="3" customFormat="1" ht="15">
      <c r="A44" s="18" t="s">
        <v>13</v>
      </c>
      <c r="B44" s="23"/>
      <c r="C44" s="24">
        <f>SUM(C39:C43)</f>
        <v>1489854</v>
      </c>
      <c r="D44" s="23"/>
      <c r="E44" s="24">
        <f>SUM(E39:E43)</f>
        <v>26162</v>
      </c>
      <c r="F44" s="23"/>
      <c r="G44" s="24">
        <f>SUM(G39:G43)</f>
        <v>407158</v>
      </c>
      <c r="H44" s="23"/>
      <c r="I44" s="24">
        <f>SUM(I39:I43)</f>
        <v>1000201</v>
      </c>
      <c r="J44" s="23"/>
      <c r="K44" s="24">
        <f>SUM(K39:K43)</f>
        <v>65327</v>
      </c>
      <c r="L44" s="23"/>
      <c r="M44" s="24">
        <f>SUM(M39:M43)</f>
        <v>61410</v>
      </c>
      <c r="N44" s="23"/>
      <c r="O44" s="24">
        <f>SUM(O39:O43)</f>
        <v>39144</v>
      </c>
      <c r="P44" s="23"/>
      <c r="Q44" s="24">
        <f>SUM(Q39:Q43)</f>
        <v>95638</v>
      </c>
      <c r="R44" s="23"/>
      <c r="S44" s="24">
        <f>SUM(S39:S43)</f>
        <v>541142</v>
      </c>
      <c r="T44" s="23"/>
      <c r="U44" s="24">
        <f>SUM(U39:U43)</f>
        <v>279</v>
      </c>
      <c r="V44" s="23"/>
      <c r="W44" s="24">
        <f>SUM(W39:W43)</f>
        <v>-39666</v>
      </c>
      <c r="X44" s="23"/>
      <c r="Y44" s="24">
        <f>SUM(Y39:Y43)</f>
        <v>-775707</v>
      </c>
      <c r="Z44" s="23"/>
      <c r="AA44" s="24">
        <f>SUM(AA39:AA43)</f>
        <v>68766</v>
      </c>
    </row>
    <row r="45" spans="1:27" ht="15">
      <c r="A45" s="1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5">
      <c r="A46" s="18" t="s">
        <v>62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5">
      <c r="A47" s="18" t="s">
        <v>11</v>
      </c>
      <c r="B47" s="23"/>
      <c r="C47" s="22">
        <f>SUM(E47:AA47)</f>
        <v>235587</v>
      </c>
      <c r="D47" s="23"/>
      <c r="E47" s="23">
        <v>0</v>
      </c>
      <c r="F47" s="23"/>
      <c r="G47" s="23">
        <v>106594</v>
      </c>
      <c r="H47" s="23"/>
      <c r="I47" s="23">
        <v>85788</v>
      </c>
      <c r="J47" s="23"/>
      <c r="K47" s="23">
        <v>3339</v>
      </c>
      <c r="L47" s="23"/>
      <c r="M47" s="23">
        <v>6766</v>
      </c>
      <c r="N47" s="23"/>
      <c r="O47" s="23">
        <v>15324</v>
      </c>
      <c r="P47" s="23"/>
      <c r="Q47" s="23">
        <v>35172</v>
      </c>
      <c r="R47" s="23"/>
      <c r="S47" s="23">
        <v>0</v>
      </c>
      <c r="T47" s="23"/>
      <c r="U47" s="23">
        <v>8757</v>
      </c>
      <c r="V47" s="23"/>
      <c r="W47" s="23">
        <v>2628</v>
      </c>
      <c r="X47" s="23"/>
      <c r="Y47" s="23">
        <v>-28781</v>
      </c>
      <c r="Z47" s="23"/>
      <c r="AA47" s="23">
        <v>0</v>
      </c>
    </row>
    <row r="48" spans="1:27" ht="15">
      <c r="A48" s="18" t="s">
        <v>14</v>
      </c>
      <c r="B48" s="23"/>
      <c r="C48" s="22">
        <f>SUM(E48:AA48)</f>
        <v>14420</v>
      </c>
      <c r="D48" s="23"/>
      <c r="E48" s="23">
        <v>0</v>
      </c>
      <c r="F48" s="23"/>
      <c r="G48" s="23">
        <v>0</v>
      </c>
      <c r="H48" s="23"/>
      <c r="I48" s="23">
        <v>0</v>
      </c>
      <c r="J48" s="23"/>
      <c r="K48" s="23">
        <v>0</v>
      </c>
      <c r="L48" s="23"/>
      <c r="M48" s="23">
        <v>11166</v>
      </c>
      <c r="N48" s="23"/>
      <c r="O48" s="23">
        <v>3254</v>
      </c>
      <c r="P48" s="23"/>
      <c r="Q48" s="23">
        <v>0</v>
      </c>
      <c r="R48" s="23"/>
      <c r="S48" s="23">
        <v>0</v>
      </c>
      <c r="T48" s="23"/>
      <c r="U48" s="23">
        <v>0</v>
      </c>
      <c r="V48" s="23"/>
      <c r="W48" s="23">
        <v>0</v>
      </c>
      <c r="X48" s="23"/>
      <c r="Y48" s="23">
        <v>0</v>
      </c>
      <c r="Z48" s="23"/>
      <c r="AA48" s="23">
        <v>0</v>
      </c>
    </row>
    <row r="49" spans="1:27" ht="15">
      <c r="A49" s="18" t="s">
        <v>68</v>
      </c>
      <c r="B49" s="23"/>
      <c r="C49" s="22">
        <f>SUM(E49:AA49)</f>
        <v>-84842</v>
      </c>
      <c r="D49" s="23"/>
      <c r="E49" s="23">
        <v>0</v>
      </c>
      <c r="F49" s="23"/>
      <c r="G49" s="23">
        <v>0</v>
      </c>
      <c r="H49" s="23"/>
      <c r="I49" s="23">
        <v>0</v>
      </c>
      <c r="J49" s="23"/>
      <c r="K49" s="23">
        <v>0</v>
      </c>
      <c r="L49" s="23"/>
      <c r="M49" s="23">
        <v>-66995</v>
      </c>
      <c r="N49" s="23"/>
      <c r="O49" s="23">
        <f>-17846-1</f>
        <v>-17847</v>
      </c>
      <c r="P49" s="23"/>
      <c r="Q49" s="23">
        <v>0</v>
      </c>
      <c r="R49" s="23"/>
      <c r="S49" s="23">
        <v>0</v>
      </c>
      <c r="T49" s="23"/>
      <c r="U49" s="23">
        <v>0</v>
      </c>
      <c r="V49" s="23"/>
      <c r="W49" s="23">
        <v>0</v>
      </c>
      <c r="X49" s="23"/>
      <c r="Y49" s="23">
        <v>0</v>
      </c>
      <c r="Z49" s="23"/>
      <c r="AA49" s="23">
        <v>0</v>
      </c>
    </row>
    <row r="50" spans="1:30" s="3" customFormat="1" ht="15">
      <c r="A50" s="18" t="s">
        <v>63</v>
      </c>
      <c r="B50" s="23"/>
      <c r="C50" s="33">
        <f>SUM(C47:C49)</f>
        <v>165165</v>
      </c>
      <c r="D50" s="23"/>
      <c r="E50" s="34">
        <f>SUM(E47:E49)</f>
        <v>0</v>
      </c>
      <c r="F50" s="23"/>
      <c r="G50" s="34">
        <f>SUM(G47:G49)</f>
        <v>106594</v>
      </c>
      <c r="H50" s="23"/>
      <c r="I50" s="34">
        <f>SUM(I47:I49)</f>
        <v>85788</v>
      </c>
      <c r="J50" s="23"/>
      <c r="K50" s="34">
        <f>SUM(K47:K49)</f>
        <v>3339</v>
      </c>
      <c r="L50" s="23"/>
      <c r="M50" s="34">
        <f>SUM(M47:M49)</f>
        <v>-49063</v>
      </c>
      <c r="N50" s="23"/>
      <c r="O50" s="34">
        <f>SUM(O47:O49)</f>
        <v>731</v>
      </c>
      <c r="P50" s="23"/>
      <c r="Q50" s="34">
        <f>SUM(Q47:Q49)</f>
        <v>35172</v>
      </c>
      <c r="R50" s="23"/>
      <c r="S50" s="34">
        <f>SUM(S47:S49)</f>
        <v>0</v>
      </c>
      <c r="T50" s="23"/>
      <c r="U50" s="34">
        <f>SUM(U47:U49)</f>
        <v>8757</v>
      </c>
      <c r="V50" s="23"/>
      <c r="W50" s="34">
        <f>SUM(W47:W49)</f>
        <v>2628</v>
      </c>
      <c r="X50" s="23"/>
      <c r="Y50" s="34">
        <f>SUM(Y47:Y49)</f>
        <v>-28781</v>
      </c>
      <c r="Z50" s="23"/>
      <c r="AA50" s="34">
        <f>SUM(AA47:AA49)</f>
        <v>0</v>
      </c>
      <c r="AC50" s="48"/>
      <c r="AD50" s="49"/>
    </row>
    <row r="51" spans="1:27" ht="15">
      <c r="A51" s="18"/>
      <c r="B51" s="19"/>
      <c r="C51" s="23"/>
      <c r="D51" s="19"/>
      <c r="E51" s="23"/>
      <c r="F51" s="19"/>
      <c r="G51" s="23"/>
      <c r="H51" s="19"/>
      <c r="I51" s="23"/>
      <c r="J51" s="19"/>
      <c r="K51" s="23"/>
      <c r="L51" s="19"/>
      <c r="M51" s="23"/>
      <c r="N51" s="19"/>
      <c r="O51" s="23"/>
      <c r="P51" s="19"/>
      <c r="Q51" s="23"/>
      <c r="R51" s="19"/>
      <c r="S51" s="23"/>
      <c r="T51" s="19"/>
      <c r="U51" s="23"/>
      <c r="V51" s="19"/>
      <c r="W51" s="23"/>
      <c r="X51" s="19"/>
      <c r="Y51" s="23"/>
      <c r="Z51" s="19"/>
      <c r="AA51" s="23"/>
    </row>
    <row r="52" spans="1:27" s="3" customFormat="1" ht="15.75" thickBot="1">
      <c r="A52" s="18" t="s">
        <v>15</v>
      </c>
      <c r="B52" s="23"/>
      <c r="C52" s="27">
        <f>C44+C50</f>
        <v>1655019</v>
      </c>
      <c r="D52" s="23"/>
      <c r="E52" s="27">
        <f>E44+E50</f>
        <v>26162</v>
      </c>
      <c r="F52" s="23"/>
      <c r="G52" s="27">
        <f>G44+G50</f>
        <v>513752</v>
      </c>
      <c r="H52" s="23"/>
      <c r="I52" s="27">
        <f>I44+I50</f>
        <v>1085989</v>
      </c>
      <c r="J52" s="23"/>
      <c r="K52" s="27">
        <f>K44+K50</f>
        <v>68666</v>
      </c>
      <c r="L52" s="23"/>
      <c r="M52" s="27">
        <f>M44+M50</f>
        <v>12347</v>
      </c>
      <c r="N52" s="23"/>
      <c r="O52" s="27">
        <f>O44+O50</f>
        <v>39875</v>
      </c>
      <c r="P52" s="23"/>
      <c r="Q52" s="27">
        <f>Q44+Q50</f>
        <v>130810</v>
      </c>
      <c r="R52" s="23"/>
      <c r="S52" s="27">
        <f>S44+S50</f>
        <v>541142</v>
      </c>
      <c r="T52" s="23"/>
      <c r="U52" s="27">
        <f>U44+U50</f>
        <v>9036</v>
      </c>
      <c r="V52" s="23"/>
      <c r="W52" s="27">
        <f>W44+W50</f>
        <v>-37038</v>
      </c>
      <c r="X52" s="23"/>
      <c r="Y52" s="27">
        <f>Y44+Y50</f>
        <v>-804488</v>
      </c>
      <c r="Z52" s="23"/>
      <c r="AA52" s="27">
        <f>AA44+AA50</f>
        <v>68766</v>
      </c>
    </row>
    <row r="53" spans="1:27" ht="15.75" thickTop="1">
      <c r="A53" s="2"/>
      <c r="B53" s="35"/>
      <c r="C53" s="2"/>
      <c r="D53" s="35"/>
      <c r="E53" s="2"/>
      <c r="F53" s="35"/>
      <c r="G53" s="2"/>
      <c r="H53" s="35"/>
      <c r="I53" s="2"/>
      <c r="J53" s="35"/>
      <c r="K53" s="2"/>
      <c r="L53" s="35"/>
      <c r="M53" s="2"/>
      <c r="N53" s="35"/>
      <c r="O53" s="2"/>
      <c r="P53" s="35"/>
      <c r="Q53" s="2"/>
      <c r="R53" s="35"/>
      <c r="S53" s="2"/>
      <c r="T53" s="35"/>
      <c r="U53" s="2"/>
      <c r="V53" s="35"/>
      <c r="W53" s="2"/>
      <c r="X53" s="35"/>
      <c r="Y53" s="2"/>
      <c r="Z53" s="35"/>
      <c r="AA53" s="2"/>
    </row>
    <row r="55" spans="3:29" ht="12.75">
      <c r="C55" s="50">
        <f>SUM(E55:AA55)</f>
        <v>1489853.92</v>
      </c>
      <c r="D55" s="50"/>
      <c r="E55" s="52">
        <v>26162.22</v>
      </c>
      <c r="F55" s="50"/>
      <c r="G55" s="52">
        <v>407157.11</v>
      </c>
      <c r="H55" s="50"/>
      <c r="I55" s="52">
        <v>1000200.17</v>
      </c>
      <c r="J55" s="50"/>
      <c r="K55" s="52">
        <v>65327.7</v>
      </c>
      <c r="L55" s="50"/>
      <c r="M55" s="52">
        <v>61410.43</v>
      </c>
      <c r="N55" s="50"/>
      <c r="O55" s="52">
        <v>39144.5</v>
      </c>
      <c r="P55" s="50"/>
      <c r="Q55" s="52">
        <v>95638.54</v>
      </c>
      <c r="R55" s="50"/>
      <c r="S55" s="52">
        <v>541142.29</v>
      </c>
      <c r="T55" s="50"/>
      <c r="U55" s="52">
        <v>279</v>
      </c>
      <c r="V55" s="50"/>
      <c r="W55" s="52">
        <v>-39666.27</v>
      </c>
      <c r="X55" s="50"/>
      <c r="Y55" s="52">
        <v>-775707.76</v>
      </c>
      <c r="Z55" s="50"/>
      <c r="AA55" s="52">
        <v>68765.99</v>
      </c>
      <c r="AC55" s="51"/>
    </row>
    <row r="56" spans="3:27" ht="12.75">
      <c r="C56" s="50">
        <f>SUM(E56:AA56)</f>
        <v>165164.76</v>
      </c>
      <c r="D56" s="50"/>
      <c r="E56" s="52">
        <v>0</v>
      </c>
      <c r="F56" s="50"/>
      <c r="G56" s="52">
        <v>106594.52</v>
      </c>
      <c r="H56" s="50"/>
      <c r="I56" s="52">
        <v>85788.54</v>
      </c>
      <c r="J56" s="50"/>
      <c r="K56" s="52">
        <v>3338.73</v>
      </c>
      <c r="L56" s="50"/>
      <c r="M56" s="52">
        <v>-49063.34</v>
      </c>
      <c r="N56" s="50"/>
      <c r="O56" s="52">
        <v>730.99</v>
      </c>
      <c r="P56" s="50"/>
      <c r="Q56" s="52">
        <v>35171.18</v>
      </c>
      <c r="R56" s="50"/>
      <c r="S56" s="52">
        <v>0</v>
      </c>
      <c r="T56" s="50"/>
      <c r="U56" s="52">
        <v>8756.85</v>
      </c>
      <c r="V56" s="50"/>
      <c r="W56" s="52">
        <v>2628</v>
      </c>
      <c r="X56" s="50"/>
      <c r="Y56" s="52">
        <v>-28780.71</v>
      </c>
      <c r="Z56" s="50"/>
      <c r="AA56" s="52">
        <v>0</v>
      </c>
    </row>
    <row r="57" spans="3:27" ht="12.75">
      <c r="C57" s="50">
        <f>SUM(C55:C56)</f>
        <v>1655018.68</v>
      </c>
      <c r="D57" s="50"/>
      <c r="E57" s="52">
        <f>SUM(E55:E56)</f>
        <v>26162.22</v>
      </c>
      <c r="F57" s="50"/>
      <c r="G57" s="52">
        <f>SUM(G55:G56)</f>
        <v>513751.63</v>
      </c>
      <c r="H57" s="50"/>
      <c r="I57" s="52">
        <f>SUM(I55:I56)</f>
        <v>1085988.71</v>
      </c>
      <c r="J57" s="50"/>
      <c r="K57" s="52">
        <f>SUM(K55:K56)</f>
        <v>68666.43</v>
      </c>
      <c r="L57" s="50"/>
      <c r="M57" s="52">
        <f>SUM(M55:M56)</f>
        <v>12347.090000000004</v>
      </c>
      <c r="N57" s="50"/>
      <c r="O57" s="52">
        <f>SUM(O55:O56)</f>
        <v>39875.49</v>
      </c>
      <c r="P57" s="50"/>
      <c r="Q57" s="52">
        <f>SUM(Q55:Q56)</f>
        <v>130809.72</v>
      </c>
      <c r="R57" s="50"/>
      <c r="S57" s="52">
        <f>SUM(S55:S56)</f>
        <v>541142.29</v>
      </c>
      <c r="T57" s="50"/>
      <c r="U57" s="52">
        <f>SUM(U55:U56)</f>
        <v>9035.85</v>
      </c>
      <c r="V57" s="50"/>
      <c r="W57" s="52">
        <f>SUM(W55:W56)</f>
        <v>-37038.27</v>
      </c>
      <c r="X57" s="50"/>
      <c r="Y57" s="52">
        <v>-804488.47</v>
      </c>
      <c r="Z57" s="50"/>
      <c r="AA57" s="52">
        <f>SUM(AA55:AA56)</f>
        <v>68765.99</v>
      </c>
    </row>
    <row r="58" spans="3:27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3:27" s="8" customFormat="1" ht="12.75">
      <c r="C59" s="8">
        <f>C52-C57</f>
        <v>0.3200000000651926</v>
      </c>
      <c r="E59" s="8">
        <f>E52-E57</f>
        <v>-0.22000000000116415</v>
      </c>
      <c r="G59" s="8">
        <f>G52-G57</f>
        <v>0.3699999999953434</v>
      </c>
      <c r="I59" s="8">
        <f>I52-I57</f>
        <v>0.2900000000372529</v>
      </c>
      <c r="K59" s="8">
        <f>K52-K57</f>
        <v>-0.4299999999930151</v>
      </c>
      <c r="M59" s="8">
        <f>M52-M57</f>
        <v>-0.0900000000037835</v>
      </c>
      <c r="O59" s="8">
        <f>O52-O57</f>
        <v>-0.48999999999796273</v>
      </c>
      <c r="Q59" s="8">
        <f>Q52-Q57</f>
        <v>0.27999999999883585</v>
      </c>
      <c r="S59" s="8">
        <f>S52-S57</f>
        <v>-0.2900000000372529</v>
      </c>
      <c r="U59" s="8">
        <f>U52-U57</f>
        <v>0.1499999999996362</v>
      </c>
      <c r="W59" s="8">
        <f>W52-W57</f>
        <v>0.2699999999967986</v>
      </c>
      <c r="Y59" s="8">
        <f>Y52-Y57</f>
        <v>0.4699999999720603</v>
      </c>
      <c r="AA59" s="8">
        <f>AA52-AA57</f>
        <v>0.00999999999476131</v>
      </c>
    </row>
    <row r="61" ht="12.75">
      <c r="C61" s="51">
        <f>C44-C55</f>
        <v>0.0800000000745058</v>
      </c>
    </row>
    <row r="62" ht="12.75">
      <c r="C62" s="51">
        <f>C50-C56</f>
        <v>0.23999999999068677</v>
      </c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5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1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tabSelected="1" zoomScale="80" zoomScaleNormal="80" zoomScalePageLayoutView="0" workbookViewId="0" topLeftCell="A1">
      <selection activeCell="O44" sqref="O44"/>
    </sheetView>
  </sheetViews>
  <sheetFormatPr defaultColWidth="9.140625" defaultRowHeight="15"/>
  <cols>
    <col min="1" max="1" width="34.8515625" style="1" bestFit="1" customWidth="1"/>
    <col min="2" max="2" width="1.421875" style="1" customWidth="1"/>
    <col min="3" max="3" width="12.28125" style="1" bestFit="1" customWidth="1"/>
    <col min="4" max="4" width="1.421875" style="1" customWidth="1"/>
    <col min="5" max="5" width="10.7109375" style="1" bestFit="1" customWidth="1"/>
    <col min="6" max="6" width="1.421875" style="1" customWidth="1"/>
    <col min="7" max="7" width="10.7109375" style="1" bestFit="1" customWidth="1"/>
    <col min="8" max="8" width="1.421875" style="1" customWidth="1"/>
    <col min="9" max="9" width="11.00390625" style="1" bestFit="1" customWidth="1"/>
    <col min="10" max="10" width="1.421875" style="1" customWidth="1"/>
    <col min="11" max="11" width="10.00390625" style="1" bestFit="1" customWidth="1"/>
    <col min="12" max="12" width="1.421875" style="1" customWidth="1"/>
    <col min="13" max="13" width="12.28125" style="1" bestFit="1" customWidth="1"/>
    <col min="14" max="14" width="1.421875" style="1" customWidth="1"/>
    <col min="15" max="15" width="10.28125" style="1" bestFit="1" customWidth="1"/>
    <col min="16" max="16" width="1.421875" style="1" customWidth="1"/>
    <col min="17" max="17" width="12.421875" style="1" bestFit="1" customWidth="1"/>
    <col min="18" max="18" width="1.421875" style="1" customWidth="1"/>
    <col min="19" max="19" width="10.8515625" style="1" bestFit="1" customWidth="1"/>
    <col min="20" max="20" width="1.421875" style="1" customWidth="1"/>
    <col min="21" max="21" width="12.140625" style="1" bestFit="1" customWidth="1"/>
    <col min="22" max="22" width="1.421875" style="1" customWidth="1"/>
    <col min="23" max="23" width="10.28125" style="1" bestFit="1" customWidth="1"/>
    <col min="24" max="24" width="1.421875" style="1" customWidth="1"/>
    <col min="25" max="25" width="11.421875" style="1" bestFit="1" customWidth="1"/>
    <col min="26" max="26" width="1.421875" style="1" customWidth="1"/>
    <col min="27" max="27" width="10.7109375" style="1" bestFit="1" customWidth="1"/>
    <col min="28" max="16384" width="9.140625" style="1" customWidth="1"/>
  </cols>
  <sheetData>
    <row r="2" ht="12.75"/>
    <row r="3" spans="1:27" ht="15.75">
      <c r="A3" s="47"/>
      <c r="C3" s="46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9" customHeight="1">
      <c r="A4" s="47"/>
      <c r="C4" s="36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27" ht="15">
      <c r="A5" s="47"/>
      <c r="C5" s="45" t="s">
        <v>64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>
      <c r="A6" s="47"/>
      <c r="C6" s="45" t="s">
        <v>72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3.5" customHeight="1">
      <c r="A7" s="4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s="6" customFormat="1" ht="15">
      <c r="B9" s="5"/>
      <c r="C9" s="5"/>
      <c r="D9" s="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 t="s">
        <v>47</v>
      </c>
      <c r="R9" s="14"/>
      <c r="S9" s="14" t="s">
        <v>50</v>
      </c>
      <c r="T9" s="13"/>
      <c r="U9" s="14" t="s">
        <v>27</v>
      </c>
      <c r="V9" s="5"/>
      <c r="W9" s="14" t="s">
        <v>55</v>
      </c>
      <c r="X9" s="5"/>
      <c r="Y9" s="14"/>
      <c r="Z9" s="5"/>
      <c r="AA9" s="14"/>
    </row>
    <row r="10" spans="2:27" s="16" customFormat="1" ht="15">
      <c r="B10" s="15"/>
      <c r="C10" s="15"/>
      <c r="D10" s="15"/>
      <c r="E10" s="15" t="s">
        <v>27</v>
      </c>
      <c r="F10" s="15"/>
      <c r="G10" s="15"/>
      <c r="H10" s="15"/>
      <c r="I10" s="15"/>
      <c r="J10" s="15"/>
      <c r="K10" s="15" t="s">
        <v>31</v>
      </c>
      <c r="L10" s="15"/>
      <c r="M10" s="15" t="s">
        <v>43</v>
      </c>
      <c r="N10" s="15"/>
      <c r="O10" s="15" t="s">
        <v>45</v>
      </c>
      <c r="P10" s="15"/>
      <c r="Q10" s="15" t="s">
        <v>48</v>
      </c>
      <c r="R10" s="15"/>
      <c r="S10" s="15" t="s">
        <v>51</v>
      </c>
      <c r="T10" s="15"/>
      <c r="U10" s="15" t="s">
        <v>53</v>
      </c>
      <c r="V10" s="15"/>
      <c r="W10" s="15" t="s">
        <v>56</v>
      </c>
      <c r="X10" s="15"/>
      <c r="Y10" s="15"/>
      <c r="Z10" s="15"/>
      <c r="AA10" s="15"/>
    </row>
    <row r="11" spans="2:27" s="16" customFormat="1" ht="15">
      <c r="B11" s="15"/>
      <c r="C11" s="17" t="s">
        <v>17</v>
      </c>
      <c r="D11" s="15"/>
      <c r="E11" s="17" t="s">
        <v>28</v>
      </c>
      <c r="F11" s="15"/>
      <c r="G11" s="17" t="s">
        <v>29</v>
      </c>
      <c r="H11" s="15"/>
      <c r="I11" s="17" t="s">
        <v>30</v>
      </c>
      <c r="J11" s="15"/>
      <c r="K11" s="17" t="s">
        <v>32</v>
      </c>
      <c r="L11" s="15"/>
      <c r="M11" s="17" t="s">
        <v>44</v>
      </c>
      <c r="N11" s="15"/>
      <c r="O11" s="17" t="s">
        <v>46</v>
      </c>
      <c r="P11" s="15"/>
      <c r="Q11" s="17" t="s">
        <v>59</v>
      </c>
      <c r="R11" s="15"/>
      <c r="S11" s="17" t="s">
        <v>52</v>
      </c>
      <c r="T11" s="15"/>
      <c r="U11" s="17" t="s">
        <v>54</v>
      </c>
      <c r="V11" s="15"/>
      <c r="W11" s="17" t="s">
        <v>49</v>
      </c>
      <c r="X11" s="15"/>
      <c r="Y11" s="17" t="s">
        <v>57</v>
      </c>
      <c r="Z11" s="15"/>
      <c r="AA11" s="17" t="s">
        <v>65</v>
      </c>
    </row>
    <row r="12" spans="1:27" ht="15">
      <c r="A12" s="18" t="s">
        <v>22</v>
      </c>
      <c r="B12" s="18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</row>
    <row r="13" spans="1:27" ht="15">
      <c r="A13" s="18" t="s">
        <v>61</v>
      </c>
      <c r="B13" s="18"/>
      <c r="C13" s="37">
        <f>SUM(E13:AA13)</f>
        <v>1205623</v>
      </c>
      <c r="D13" s="32"/>
      <c r="E13" s="37">
        <v>107288</v>
      </c>
      <c r="F13" s="32"/>
      <c r="G13" s="37">
        <v>56391</v>
      </c>
      <c r="H13" s="32"/>
      <c r="I13" s="37">
        <v>145691</v>
      </c>
      <c r="J13" s="32"/>
      <c r="K13" s="37">
        <v>0</v>
      </c>
      <c r="L13" s="32"/>
      <c r="M13" s="37">
        <v>0</v>
      </c>
      <c r="N13" s="32"/>
      <c r="O13" s="37">
        <v>46276</v>
      </c>
      <c r="P13" s="32"/>
      <c r="Q13" s="37">
        <f>118979-1</f>
        <v>118978</v>
      </c>
      <c r="R13" s="32"/>
      <c r="S13" s="37">
        <v>0</v>
      </c>
      <c r="T13" s="32"/>
      <c r="U13" s="37">
        <v>39883</v>
      </c>
      <c r="V13" s="32"/>
      <c r="W13" s="37">
        <v>85350</v>
      </c>
      <c r="X13" s="32"/>
      <c r="Y13" s="37">
        <v>155766</v>
      </c>
      <c r="Z13" s="32"/>
      <c r="AA13" s="37">
        <v>450000</v>
      </c>
    </row>
    <row r="14" spans="1:27" ht="15">
      <c r="A14" s="18" t="s">
        <v>23</v>
      </c>
      <c r="B14" s="18"/>
      <c r="C14" s="18">
        <f>SUM(E14:AA14)</f>
        <v>1439091</v>
      </c>
      <c r="D14" s="19"/>
      <c r="E14" s="38">
        <v>0</v>
      </c>
      <c r="F14" s="19"/>
      <c r="G14" s="22">
        <f>401612-1</f>
        <v>401611</v>
      </c>
      <c r="H14" s="39"/>
      <c r="I14" s="38">
        <v>0</v>
      </c>
      <c r="J14" s="19"/>
      <c r="K14" s="22">
        <v>10364</v>
      </c>
      <c r="L14" s="19"/>
      <c r="M14" s="22">
        <v>3901</v>
      </c>
      <c r="N14" s="19"/>
      <c r="O14" s="22">
        <v>0</v>
      </c>
      <c r="P14" s="40"/>
      <c r="Q14" s="22">
        <v>0</v>
      </c>
      <c r="R14" s="40"/>
      <c r="S14" s="22">
        <v>159247</v>
      </c>
      <c r="T14" s="40"/>
      <c r="U14" s="22">
        <v>0</v>
      </c>
      <c r="V14" s="40"/>
      <c r="W14" s="22">
        <v>38910</v>
      </c>
      <c r="X14" s="40"/>
      <c r="Y14" s="22">
        <f>825059-1</f>
        <v>825058</v>
      </c>
      <c r="Z14" s="40"/>
      <c r="AA14" s="22">
        <v>0</v>
      </c>
    </row>
    <row r="15" spans="1:27" ht="15">
      <c r="A15" s="18" t="s">
        <v>24</v>
      </c>
      <c r="B15" s="18"/>
      <c r="C15" s="41">
        <f>SUM(C13:C14)</f>
        <v>2644714</v>
      </c>
      <c r="D15" s="23"/>
      <c r="E15" s="41">
        <f>SUM(E13:E14)</f>
        <v>107288</v>
      </c>
      <c r="F15" s="23"/>
      <c r="G15" s="41">
        <f>SUM(G13:G14)</f>
        <v>458002</v>
      </c>
      <c r="H15" s="23"/>
      <c r="I15" s="41">
        <f>SUM(I13:I14)</f>
        <v>145691</v>
      </c>
      <c r="J15" s="23"/>
      <c r="K15" s="41">
        <f>SUM(K13:K14)</f>
        <v>10364</v>
      </c>
      <c r="L15" s="23"/>
      <c r="M15" s="41">
        <f>SUM(M13:M14)</f>
        <v>3901</v>
      </c>
      <c r="N15" s="23"/>
      <c r="O15" s="41">
        <f>SUM(O13:O14)</f>
        <v>46276</v>
      </c>
      <c r="P15" s="23"/>
      <c r="Q15" s="41">
        <f>SUM(Q13:Q14)</f>
        <v>118978</v>
      </c>
      <c r="R15" s="23"/>
      <c r="S15" s="41">
        <f>SUM(S13:S14)</f>
        <v>159247</v>
      </c>
      <c r="T15" s="23"/>
      <c r="U15" s="41">
        <f>SUM(U13:U14)</f>
        <v>39883</v>
      </c>
      <c r="V15" s="23"/>
      <c r="W15" s="41">
        <f>SUM(W13:W14)</f>
        <v>124260</v>
      </c>
      <c r="X15" s="23"/>
      <c r="Y15" s="41">
        <f>SUM(Y13:Y14)</f>
        <v>980824</v>
      </c>
      <c r="Z15" s="23"/>
      <c r="AA15" s="41">
        <f>SUM(AA13:AA14)</f>
        <v>450000</v>
      </c>
    </row>
    <row r="16" spans="1:27" ht="15">
      <c r="A16" s="18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5">
      <c r="A17" s="18" t="s">
        <v>25</v>
      </c>
      <c r="B17" s="18"/>
      <c r="C17" s="18">
        <f>SUM(E17:AA17)</f>
        <v>1166</v>
      </c>
      <c r="D17" s="23"/>
      <c r="E17" s="22">
        <v>0</v>
      </c>
      <c r="F17" s="23"/>
      <c r="G17" s="22">
        <v>0</v>
      </c>
      <c r="H17" s="23"/>
      <c r="I17" s="22">
        <v>0</v>
      </c>
      <c r="J17" s="23"/>
      <c r="K17" s="22">
        <v>0</v>
      </c>
      <c r="L17" s="23"/>
      <c r="M17" s="22">
        <v>0</v>
      </c>
      <c r="N17" s="23"/>
      <c r="O17" s="22">
        <v>1166</v>
      </c>
      <c r="P17" s="23"/>
      <c r="Q17" s="22">
        <v>0</v>
      </c>
      <c r="R17" s="23"/>
      <c r="S17" s="22">
        <v>0</v>
      </c>
      <c r="T17" s="23"/>
      <c r="U17" s="22">
        <v>0</v>
      </c>
      <c r="V17" s="23"/>
      <c r="W17" s="22">
        <v>0</v>
      </c>
      <c r="X17" s="23"/>
      <c r="Y17" s="22">
        <v>0</v>
      </c>
      <c r="Z17" s="23"/>
      <c r="AA17" s="22">
        <v>0</v>
      </c>
    </row>
    <row r="18" spans="1:27" ht="15">
      <c r="A18" s="18" t="s">
        <v>26</v>
      </c>
      <c r="B18" s="18"/>
      <c r="C18" s="24">
        <f>C15-C17</f>
        <v>2643548</v>
      </c>
      <c r="D18" s="23"/>
      <c r="E18" s="24">
        <f>E15-E17</f>
        <v>107288</v>
      </c>
      <c r="F18" s="23"/>
      <c r="G18" s="24">
        <f>G15-G17</f>
        <v>458002</v>
      </c>
      <c r="H18" s="23"/>
      <c r="I18" s="24">
        <f>I15-I17</f>
        <v>145691</v>
      </c>
      <c r="J18" s="23"/>
      <c r="K18" s="24">
        <f>K15-K17</f>
        <v>10364</v>
      </c>
      <c r="L18" s="23"/>
      <c r="M18" s="24">
        <f>M15-M17</f>
        <v>3901</v>
      </c>
      <c r="N18" s="23"/>
      <c r="O18" s="24">
        <f>O15-O17</f>
        <v>45110</v>
      </c>
      <c r="P18" s="23"/>
      <c r="Q18" s="24">
        <f>Q15-Q17</f>
        <v>118978</v>
      </c>
      <c r="R18" s="23"/>
      <c r="S18" s="24">
        <f>S15-S17</f>
        <v>159247</v>
      </c>
      <c r="T18" s="23"/>
      <c r="U18" s="24">
        <f>U15-U17</f>
        <v>39883</v>
      </c>
      <c r="V18" s="23"/>
      <c r="W18" s="24">
        <f>W15-W17</f>
        <v>124260</v>
      </c>
      <c r="X18" s="23"/>
      <c r="Y18" s="24">
        <f>Y15-Y17</f>
        <v>980824</v>
      </c>
      <c r="Z18" s="23"/>
      <c r="AA18" s="24">
        <f>AA15-AA17</f>
        <v>450000</v>
      </c>
    </row>
    <row r="19" spans="1:27" ht="15">
      <c r="A19" s="18"/>
      <c r="B19" s="18"/>
      <c r="C19" s="25"/>
      <c r="D19" s="23"/>
      <c r="E19" s="25"/>
      <c r="F19" s="23"/>
      <c r="G19" s="25"/>
      <c r="H19" s="23"/>
      <c r="I19" s="25"/>
      <c r="J19" s="23"/>
      <c r="K19" s="25"/>
      <c r="L19" s="23"/>
      <c r="M19" s="25"/>
      <c r="N19" s="23"/>
      <c r="O19" s="25"/>
      <c r="P19" s="23"/>
      <c r="Q19" s="25"/>
      <c r="R19" s="23"/>
      <c r="S19" s="25"/>
      <c r="T19" s="23"/>
      <c r="U19" s="25"/>
      <c r="V19" s="23"/>
      <c r="W19" s="25"/>
      <c r="X19" s="23"/>
      <c r="Y19" s="25"/>
      <c r="Z19" s="23"/>
      <c r="AA19" s="25"/>
    </row>
    <row r="20" spans="1:27" ht="15">
      <c r="A20" s="18" t="s">
        <v>33</v>
      </c>
      <c r="B20" s="18"/>
      <c r="C20" s="25"/>
      <c r="D20" s="23"/>
      <c r="E20" s="25"/>
      <c r="F20" s="23"/>
      <c r="G20" s="25"/>
      <c r="H20" s="23"/>
      <c r="I20" s="25"/>
      <c r="J20" s="23"/>
      <c r="K20" s="25"/>
      <c r="L20" s="23"/>
      <c r="M20" s="25"/>
      <c r="N20" s="23"/>
      <c r="O20" s="25"/>
      <c r="P20" s="23"/>
      <c r="Q20" s="25"/>
      <c r="R20" s="23"/>
      <c r="S20" s="25"/>
      <c r="T20" s="23"/>
      <c r="U20" s="25"/>
      <c r="V20" s="23"/>
      <c r="W20" s="25"/>
      <c r="X20" s="23"/>
      <c r="Y20" s="25"/>
      <c r="Z20" s="23"/>
      <c r="AA20" s="25"/>
    </row>
    <row r="21" spans="1:27" ht="15">
      <c r="A21" s="18" t="s">
        <v>70</v>
      </c>
      <c r="B21" s="18"/>
      <c r="C21" s="18">
        <f aca="true" t="shared" si="0" ref="C21:C27">SUM(E21:AA21)</f>
        <v>1112666</v>
      </c>
      <c r="D21" s="23"/>
      <c r="E21" s="25">
        <v>87626</v>
      </c>
      <c r="F21" s="23"/>
      <c r="G21" s="25">
        <v>0</v>
      </c>
      <c r="H21" s="23"/>
      <c r="I21" s="25">
        <v>10185</v>
      </c>
      <c r="J21" s="23"/>
      <c r="K21" s="25">
        <v>0</v>
      </c>
      <c r="L21" s="23"/>
      <c r="M21" s="25">
        <v>3817</v>
      </c>
      <c r="N21" s="23"/>
      <c r="O21" s="25">
        <f>65556+1</f>
        <v>65557</v>
      </c>
      <c r="P21" s="23"/>
      <c r="Q21" s="25">
        <v>61529</v>
      </c>
      <c r="R21" s="23"/>
      <c r="S21" s="25">
        <v>0</v>
      </c>
      <c r="T21" s="23"/>
      <c r="U21" s="25">
        <v>0</v>
      </c>
      <c r="V21" s="23"/>
      <c r="W21" s="25">
        <v>119032</v>
      </c>
      <c r="X21" s="23"/>
      <c r="Y21" s="25">
        <v>504137</v>
      </c>
      <c r="Z21" s="23"/>
      <c r="AA21" s="25">
        <v>260783</v>
      </c>
    </row>
    <row r="22" spans="1:27" ht="15">
      <c r="A22" s="18" t="s">
        <v>34</v>
      </c>
      <c r="B22" s="18"/>
      <c r="C22" s="18">
        <f t="shared" si="0"/>
        <v>159085</v>
      </c>
      <c r="D22" s="23"/>
      <c r="E22" s="25">
        <v>21218</v>
      </c>
      <c r="F22" s="23"/>
      <c r="G22" s="25">
        <v>5495</v>
      </c>
      <c r="H22" s="23"/>
      <c r="I22" s="25">
        <f>1575+1</f>
        <v>1576</v>
      </c>
      <c r="J22" s="23"/>
      <c r="K22" s="25">
        <v>0</v>
      </c>
      <c r="L22" s="23"/>
      <c r="M22" s="25">
        <v>0</v>
      </c>
      <c r="N22" s="23"/>
      <c r="O22" s="25">
        <v>0</v>
      </c>
      <c r="P22" s="23"/>
      <c r="Q22" s="25">
        <v>0</v>
      </c>
      <c r="R22" s="23"/>
      <c r="S22" s="25">
        <v>0</v>
      </c>
      <c r="T22" s="23"/>
      <c r="U22" s="25">
        <v>0</v>
      </c>
      <c r="V22" s="23"/>
      <c r="W22" s="25">
        <f>1296-1</f>
        <v>1295</v>
      </c>
      <c r="X22" s="23"/>
      <c r="Y22" s="25">
        <v>19416</v>
      </c>
      <c r="Z22" s="23"/>
      <c r="AA22" s="25">
        <v>110085</v>
      </c>
    </row>
    <row r="23" spans="1:27" ht="15">
      <c r="A23" s="18" t="s">
        <v>35</v>
      </c>
      <c r="B23" s="18"/>
      <c r="C23" s="18">
        <f t="shared" si="0"/>
        <v>381688</v>
      </c>
      <c r="D23" s="23"/>
      <c r="E23" s="25">
        <v>0</v>
      </c>
      <c r="F23" s="23"/>
      <c r="G23" s="25">
        <v>0</v>
      </c>
      <c r="H23" s="23"/>
      <c r="I23" s="25">
        <v>0</v>
      </c>
      <c r="J23" s="23"/>
      <c r="K23" s="25">
        <v>0</v>
      </c>
      <c r="L23" s="23"/>
      <c r="M23" s="25">
        <v>0</v>
      </c>
      <c r="N23" s="23"/>
      <c r="O23" s="25">
        <v>90</v>
      </c>
      <c r="P23" s="23"/>
      <c r="Q23" s="25">
        <v>0</v>
      </c>
      <c r="R23" s="23"/>
      <c r="S23" s="25">
        <v>0</v>
      </c>
      <c r="T23" s="23"/>
      <c r="U23" s="25">
        <v>0</v>
      </c>
      <c r="V23" s="23"/>
      <c r="W23" s="25">
        <v>504</v>
      </c>
      <c r="X23" s="23"/>
      <c r="Y23" s="25">
        <v>381094</v>
      </c>
      <c r="Z23" s="23"/>
      <c r="AA23" s="25">
        <v>0</v>
      </c>
    </row>
    <row r="24" spans="1:27" ht="15">
      <c r="A24" s="18" t="s">
        <v>60</v>
      </c>
      <c r="B24" s="18"/>
      <c r="C24" s="18">
        <f t="shared" si="0"/>
        <v>615894</v>
      </c>
      <c r="D24" s="23"/>
      <c r="E24" s="25">
        <v>12264</v>
      </c>
      <c r="F24" s="23"/>
      <c r="G24" s="25">
        <v>22297</v>
      </c>
      <c r="H24" s="23"/>
      <c r="I24" s="25">
        <v>13347</v>
      </c>
      <c r="J24" s="23"/>
      <c r="K24" s="25">
        <v>0</v>
      </c>
      <c r="L24" s="23"/>
      <c r="M24" s="25">
        <v>0</v>
      </c>
      <c r="N24" s="23"/>
      <c r="O24" s="25">
        <v>24171</v>
      </c>
      <c r="P24" s="23"/>
      <c r="Q24" s="25">
        <v>97955</v>
      </c>
      <c r="R24" s="23"/>
      <c r="S24" s="25">
        <v>6580</v>
      </c>
      <c r="T24" s="23"/>
      <c r="U24" s="25">
        <v>27836</v>
      </c>
      <c r="V24" s="23"/>
      <c r="W24" s="25">
        <v>21980</v>
      </c>
      <c r="X24" s="23"/>
      <c r="Y24" s="25">
        <v>371522</v>
      </c>
      <c r="Z24" s="23"/>
      <c r="AA24" s="25">
        <v>17942</v>
      </c>
    </row>
    <row r="25" spans="1:27" ht="15">
      <c r="A25" s="18" t="s">
        <v>36</v>
      </c>
      <c r="B25" s="18"/>
      <c r="C25" s="25">
        <f t="shared" si="0"/>
        <v>23</v>
      </c>
      <c r="D25" s="23"/>
      <c r="E25" s="25">
        <v>0</v>
      </c>
      <c r="F25" s="23"/>
      <c r="G25" s="25">
        <v>0</v>
      </c>
      <c r="H25" s="23"/>
      <c r="I25" s="25">
        <v>0</v>
      </c>
      <c r="J25" s="23"/>
      <c r="K25" s="25">
        <v>0</v>
      </c>
      <c r="L25" s="23"/>
      <c r="M25" s="25">
        <v>0</v>
      </c>
      <c r="N25" s="23"/>
      <c r="O25" s="25">
        <v>0</v>
      </c>
      <c r="P25" s="23"/>
      <c r="Q25" s="25">
        <v>0</v>
      </c>
      <c r="R25" s="23"/>
      <c r="S25" s="25">
        <v>0</v>
      </c>
      <c r="T25" s="23"/>
      <c r="U25" s="25">
        <v>0</v>
      </c>
      <c r="V25" s="23"/>
      <c r="W25" s="25">
        <v>0</v>
      </c>
      <c r="X25" s="23"/>
      <c r="Y25" s="25">
        <v>23</v>
      </c>
      <c r="Z25" s="23"/>
      <c r="AA25" s="25">
        <v>0</v>
      </c>
    </row>
    <row r="26" spans="1:27" ht="15">
      <c r="A26" s="18" t="s">
        <v>37</v>
      </c>
      <c r="B26" s="18"/>
      <c r="C26" s="18">
        <f t="shared" si="0"/>
        <v>302444</v>
      </c>
      <c r="D26" s="23"/>
      <c r="E26" s="25">
        <v>0</v>
      </c>
      <c r="F26" s="23"/>
      <c r="G26" s="25">
        <f>272201-1</f>
        <v>272200</v>
      </c>
      <c r="H26" s="23"/>
      <c r="I26" s="25">
        <v>0</v>
      </c>
      <c r="J26" s="23"/>
      <c r="K26" s="25">
        <v>0</v>
      </c>
      <c r="L26" s="23"/>
      <c r="M26" s="25">
        <v>0</v>
      </c>
      <c r="N26" s="23"/>
      <c r="O26" s="25">
        <v>0</v>
      </c>
      <c r="P26" s="23"/>
      <c r="Q26" s="25">
        <v>0</v>
      </c>
      <c r="R26" s="23"/>
      <c r="S26" s="25">
        <v>0</v>
      </c>
      <c r="T26" s="23"/>
      <c r="U26" s="25">
        <v>0</v>
      </c>
      <c r="V26" s="23"/>
      <c r="W26" s="25">
        <v>0</v>
      </c>
      <c r="X26" s="23"/>
      <c r="Y26" s="25">
        <f>30245-1</f>
        <v>30244</v>
      </c>
      <c r="Z26" s="23"/>
      <c r="AA26" s="25">
        <v>0</v>
      </c>
    </row>
    <row r="27" spans="1:27" ht="15">
      <c r="A27" s="18" t="s">
        <v>38</v>
      </c>
      <c r="B27" s="18"/>
      <c r="C27" s="18">
        <f t="shared" si="0"/>
        <v>14420</v>
      </c>
      <c r="D27" s="23"/>
      <c r="E27" s="25">
        <v>0</v>
      </c>
      <c r="F27" s="23"/>
      <c r="G27" s="25">
        <v>0</v>
      </c>
      <c r="H27" s="23"/>
      <c r="I27" s="25">
        <v>0</v>
      </c>
      <c r="J27" s="23"/>
      <c r="K27" s="25">
        <v>0</v>
      </c>
      <c r="L27" s="23"/>
      <c r="M27" s="25">
        <v>11166</v>
      </c>
      <c r="N27" s="23"/>
      <c r="O27" s="25">
        <v>3254</v>
      </c>
      <c r="P27" s="23"/>
      <c r="Q27" s="25">
        <v>0</v>
      </c>
      <c r="R27" s="23"/>
      <c r="S27" s="25">
        <v>0</v>
      </c>
      <c r="T27" s="23"/>
      <c r="U27" s="25">
        <v>0</v>
      </c>
      <c r="V27" s="23"/>
      <c r="W27" s="25">
        <v>0</v>
      </c>
      <c r="X27" s="23"/>
      <c r="Y27" s="25">
        <v>0</v>
      </c>
      <c r="Z27" s="23"/>
      <c r="AA27" s="25">
        <v>0</v>
      </c>
    </row>
    <row r="28" spans="1:27" ht="15">
      <c r="A28" s="18" t="s">
        <v>39</v>
      </c>
      <c r="B28" s="18"/>
      <c r="C28" s="24">
        <f>SUM(C20:C27)</f>
        <v>2586220</v>
      </c>
      <c r="D28" s="23"/>
      <c r="E28" s="24">
        <f>SUM(E20:E27)</f>
        <v>121108</v>
      </c>
      <c r="F28" s="23"/>
      <c r="G28" s="24">
        <f>SUM(G20:G27)</f>
        <v>299992</v>
      </c>
      <c r="H28" s="23"/>
      <c r="I28" s="24">
        <f>SUM(I20:I27)</f>
        <v>25108</v>
      </c>
      <c r="J28" s="23"/>
      <c r="K28" s="24">
        <f>SUM(K20:K27)</f>
        <v>0</v>
      </c>
      <c r="L28" s="23"/>
      <c r="M28" s="24">
        <f>SUM(M20:M27)</f>
        <v>14983</v>
      </c>
      <c r="N28" s="23"/>
      <c r="O28" s="24">
        <f>SUM(O20:O27)</f>
        <v>93072</v>
      </c>
      <c r="P28" s="23"/>
      <c r="Q28" s="24">
        <f>SUM(Q20:Q27)</f>
        <v>159484</v>
      </c>
      <c r="R28" s="23"/>
      <c r="S28" s="24">
        <f>SUM(S20:S27)</f>
        <v>6580</v>
      </c>
      <c r="T28" s="23"/>
      <c r="U28" s="24">
        <f>SUM(U20:U27)</f>
        <v>27836</v>
      </c>
      <c r="V28" s="19"/>
      <c r="W28" s="24">
        <f>SUM(W20:W27)</f>
        <v>142811</v>
      </c>
      <c r="X28" s="19"/>
      <c r="Y28" s="24">
        <f>SUM(Y20:Y27)</f>
        <v>1306436</v>
      </c>
      <c r="Z28" s="19"/>
      <c r="AA28" s="24">
        <f>SUM(AA20:AA27)</f>
        <v>388810</v>
      </c>
    </row>
    <row r="29" spans="1:27" ht="15">
      <c r="A29" s="18"/>
      <c r="B29" s="18"/>
      <c r="C29" s="25"/>
      <c r="D29" s="23"/>
      <c r="E29" s="25"/>
      <c r="F29" s="23"/>
      <c r="G29" s="25"/>
      <c r="H29" s="23"/>
      <c r="I29" s="25"/>
      <c r="J29" s="23"/>
      <c r="K29" s="25"/>
      <c r="L29" s="23"/>
      <c r="M29" s="25"/>
      <c r="N29" s="23"/>
      <c r="O29" s="25"/>
      <c r="P29" s="23"/>
      <c r="Q29" s="25"/>
      <c r="R29" s="23"/>
      <c r="S29" s="25"/>
      <c r="T29" s="23"/>
      <c r="U29" s="25"/>
      <c r="V29" s="39"/>
      <c r="W29" s="25"/>
      <c r="X29" s="39"/>
      <c r="Y29" s="25"/>
      <c r="Z29" s="39"/>
      <c r="AA29" s="25"/>
    </row>
    <row r="30" spans="1:27" ht="15">
      <c r="A30" s="18" t="s">
        <v>58</v>
      </c>
      <c r="B30" s="18"/>
      <c r="C30" s="42">
        <f>C18-C28</f>
        <v>57328</v>
      </c>
      <c r="D30" s="23"/>
      <c r="E30" s="42">
        <f>E18-E28</f>
        <v>-13820</v>
      </c>
      <c r="F30" s="23"/>
      <c r="G30" s="42">
        <f>G18-G28</f>
        <v>158010</v>
      </c>
      <c r="H30" s="23"/>
      <c r="I30" s="42">
        <f>I18-I28</f>
        <v>120583</v>
      </c>
      <c r="J30" s="23"/>
      <c r="K30" s="42">
        <f>K18-K28</f>
        <v>10364</v>
      </c>
      <c r="L30" s="23"/>
      <c r="M30" s="42">
        <f>M18-M28</f>
        <v>-11082</v>
      </c>
      <c r="N30" s="23"/>
      <c r="O30" s="42">
        <f>O18-O28</f>
        <v>-47962</v>
      </c>
      <c r="P30" s="23"/>
      <c r="Q30" s="42">
        <f>Q18-Q28</f>
        <v>-40506</v>
      </c>
      <c r="R30" s="23"/>
      <c r="S30" s="42">
        <f>S18-S28</f>
        <v>152667</v>
      </c>
      <c r="T30" s="23"/>
      <c r="U30" s="42">
        <f>U18-U28</f>
        <v>12047</v>
      </c>
      <c r="V30" s="39"/>
      <c r="W30" s="42">
        <f>W18-W28</f>
        <v>-18551</v>
      </c>
      <c r="X30" s="39"/>
      <c r="Y30" s="42">
        <f>Y18-Y28</f>
        <v>-325612</v>
      </c>
      <c r="Z30" s="39"/>
      <c r="AA30" s="42">
        <f>AA18-AA28</f>
        <v>61190</v>
      </c>
    </row>
    <row r="31" spans="1:27" ht="15">
      <c r="A31" s="18"/>
      <c r="B31" s="18"/>
      <c r="C31" s="25"/>
      <c r="D31" s="23"/>
      <c r="E31" s="25"/>
      <c r="F31" s="23"/>
      <c r="G31" s="25"/>
      <c r="H31" s="23"/>
      <c r="I31" s="25"/>
      <c r="J31" s="23"/>
      <c r="K31" s="25"/>
      <c r="L31" s="23"/>
      <c r="M31" s="25"/>
      <c r="N31" s="23"/>
      <c r="O31" s="25"/>
      <c r="P31" s="23"/>
      <c r="Q31" s="25"/>
      <c r="R31" s="23"/>
      <c r="S31" s="25"/>
      <c r="T31" s="23"/>
      <c r="U31" s="25"/>
      <c r="V31" s="39"/>
      <c r="W31" s="25"/>
      <c r="X31" s="39"/>
      <c r="Y31" s="25"/>
      <c r="Z31" s="39"/>
      <c r="AA31" s="25"/>
    </row>
    <row r="32" spans="1:27" ht="15">
      <c r="A32" s="18" t="s">
        <v>40</v>
      </c>
      <c r="B32" s="18"/>
      <c r="C32" s="25"/>
      <c r="D32" s="23"/>
      <c r="E32" s="25"/>
      <c r="F32" s="23"/>
      <c r="G32" s="25"/>
      <c r="H32" s="23"/>
      <c r="I32" s="25"/>
      <c r="J32" s="23"/>
      <c r="K32" s="25"/>
      <c r="L32" s="23"/>
      <c r="M32" s="25"/>
      <c r="N32" s="23"/>
      <c r="O32" s="25"/>
      <c r="P32" s="23"/>
      <c r="Q32" s="25"/>
      <c r="R32" s="23"/>
      <c r="S32" s="25"/>
      <c r="T32" s="23"/>
      <c r="U32" s="25"/>
      <c r="V32" s="39"/>
      <c r="W32" s="25"/>
      <c r="X32" s="39"/>
      <c r="Y32" s="25"/>
      <c r="Z32" s="39"/>
      <c r="AA32" s="25"/>
    </row>
    <row r="33" spans="1:27" ht="15">
      <c r="A33" s="18" t="s">
        <v>41</v>
      </c>
      <c r="B33" s="18"/>
      <c r="C33" s="43">
        <f>SUM(E33:AA33)</f>
        <v>53277</v>
      </c>
      <c r="D33" s="23"/>
      <c r="E33" s="42">
        <v>0</v>
      </c>
      <c r="F33" s="23"/>
      <c r="G33" s="42">
        <v>12354</v>
      </c>
      <c r="H33" s="23"/>
      <c r="I33" s="42">
        <v>22654</v>
      </c>
      <c r="J33" s="23"/>
      <c r="K33" s="42">
        <v>1304</v>
      </c>
      <c r="L33" s="23"/>
      <c r="M33" s="42">
        <v>1587</v>
      </c>
      <c r="N33" s="23"/>
      <c r="O33" s="42">
        <v>1646</v>
      </c>
      <c r="P33" s="23"/>
      <c r="Q33" s="42">
        <v>3183</v>
      </c>
      <c r="R33" s="23"/>
      <c r="S33" s="42">
        <v>9917</v>
      </c>
      <c r="T33" s="23"/>
      <c r="U33" s="42">
        <v>319</v>
      </c>
      <c r="V33" s="39"/>
      <c r="W33" s="42">
        <v>40</v>
      </c>
      <c r="X33" s="39"/>
      <c r="Y33" s="42">
        <v>0</v>
      </c>
      <c r="Z33" s="39"/>
      <c r="AA33" s="42">
        <v>273</v>
      </c>
    </row>
    <row r="34" spans="1:27" ht="15">
      <c r="A34" s="18"/>
      <c r="B34" s="18"/>
      <c r="C34" s="25"/>
      <c r="D34" s="23"/>
      <c r="E34" s="25"/>
      <c r="F34" s="23"/>
      <c r="G34" s="25"/>
      <c r="H34" s="23"/>
      <c r="I34" s="25"/>
      <c r="J34" s="23"/>
      <c r="K34" s="25"/>
      <c r="L34" s="23"/>
      <c r="M34" s="25"/>
      <c r="N34" s="23"/>
      <c r="O34" s="25"/>
      <c r="P34" s="23"/>
      <c r="Q34" s="25"/>
      <c r="R34" s="23"/>
      <c r="S34" s="25"/>
      <c r="T34" s="23"/>
      <c r="U34" s="25"/>
      <c r="V34" s="39"/>
      <c r="W34" s="25"/>
      <c r="X34" s="39"/>
      <c r="Y34" s="25"/>
      <c r="Z34" s="39"/>
      <c r="AA34" s="25"/>
    </row>
    <row r="35" spans="1:27" ht="15.75" thickBot="1">
      <c r="A35" s="18" t="s">
        <v>42</v>
      </c>
      <c r="B35" s="18"/>
      <c r="C35" s="26">
        <f>SUM(C30:C34)</f>
        <v>110605</v>
      </c>
      <c r="D35" s="23"/>
      <c r="E35" s="26">
        <f>SUM(E30:E34)</f>
        <v>-13820</v>
      </c>
      <c r="F35" s="23"/>
      <c r="G35" s="26">
        <f>SUM(G30:G34)</f>
        <v>170364</v>
      </c>
      <c r="H35" s="23"/>
      <c r="I35" s="26">
        <f>SUM(I30:I34)</f>
        <v>143237</v>
      </c>
      <c r="J35" s="23"/>
      <c r="K35" s="26">
        <f>SUM(K30:K34)</f>
        <v>11668</v>
      </c>
      <c r="L35" s="23"/>
      <c r="M35" s="26">
        <f>SUM(M30:M34)</f>
        <v>-9495</v>
      </c>
      <c r="N35" s="23"/>
      <c r="O35" s="26">
        <f>SUM(O30:O34)</f>
        <v>-46316</v>
      </c>
      <c r="P35" s="23"/>
      <c r="Q35" s="26">
        <f>SUM(Q30:Q34)</f>
        <v>-37323</v>
      </c>
      <c r="R35" s="23"/>
      <c r="S35" s="26">
        <f>SUM(S30:S34)</f>
        <v>162584</v>
      </c>
      <c r="T35" s="23"/>
      <c r="U35" s="26">
        <f>SUM(U30:U34)</f>
        <v>12366</v>
      </c>
      <c r="V35" s="39"/>
      <c r="W35" s="26">
        <f>SUM(W30:W34)</f>
        <v>-18511</v>
      </c>
      <c r="X35" s="39"/>
      <c r="Y35" s="26">
        <f>SUM(Y30:Y34)</f>
        <v>-325612</v>
      </c>
      <c r="Z35" s="39"/>
      <c r="AA35" s="26">
        <f>SUM(AA30:AA34)</f>
        <v>61463</v>
      </c>
    </row>
    <row r="36" spans="1:27" ht="15.75" thickTop="1">
      <c r="A36" s="4"/>
      <c r="B36" s="18"/>
      <c r="C36" s="4"/>
      <c r="D36" s="20"/>
      <c r="E36" s="4"/>
      <c r="F36" s="20"/>
      <c r="G36" s="4"/>
      <c r="H36" s="20"/>
      <c r="I36" s="4"/>
      <c r="J36" s="20"/>
      <c r="K36" s="4"/>
      <c r="L36" s="20"/>
      <c r="M36" s="4"/>
      <c r="N36" s="20"/>
      <c r="O36" s="4"/>
      <c r="P36" s="20"/>
      <c r="Q36" s="4"/>
      <c r="R36" s="20"/>
      <c r="S36" s="4"/>
      <c r="T36" s="20"/>
      <c r="U36" s="4"/>
      <c r="V36" s="20"/>
      <c r="W36" s="4"/>
      <c r="X36" s="20"/>
      <c r="Y36" s="4"/>
      <c r="Z36" s="20"/>
      <c r="AA36" s="4"/>
    </row>
    <row r="37" spans="1:27" ht="12.75">
      <c r="A37" s="3"/>
      <c r="C37" s="7">
        <f>SUM(E37:AA37)</f>
        <v>110604.39999999997</v>
      </c>
      <c r="D37" s="7"/>
      <c r="E37" s="53">
        <v>-13819.88</v>
      </c>
      <c r="F37" s="7"/>
      <c r="G37" s="53">
        <v>170363.39</v>
      </c>
      <c r="H37" s="7"/>
      <c r="I37" s="53">
        <v>143237.37</v>
      </c>
      <c r="J37" s="7"/>
      <c r="K37" s="53">
        <v>11668</v>
      </c>
      <c r="L37" s="7"/>
      <c r="M37" s="53">
        <v>-9495.23</v>
      </c>
      <c r="N37" s="7"/>
      <c r="O37" s="53">
        <v>-46315.97</v>
      </c>
      <c r="P37" s="7"/>
      <c r="Q37" s="53">
        <v>-37322.94</v>
      </c>
      <c r="R37" s="7"/>
      <c r="S37" s="53">
        <v>162584.4</v>
      </c>
      <c r="T37" s="7"/>
      <c r="U37" s="53">
        <v>12366.07</v>
      </c>
      <c r="V37" s="7"/>
      <c r="W37" s="53">
        <v>-18511.15</v>
      </c>
      <c r="X37" s="7"/>
      <c r="Y37" s="53">
        <v>-325612.53</v>
      </c>
      <c r="Z37" s="7"/>
      <c r="AA37" s="53">
        <v>61462.87</v>
      </c>
    </row>
    <row r="38" spans="3:27" ht="12.75">
      <c r="C38" s="44">
        <f aca="true" t="shared" si="1" ref="C38:H38">C37-C35</f>
        <v>-0.6000000000349246</v>
      </c>
      <c r="D38" s="44">
        <f t="shared" si="1"/>
        <v>0</v>
      </c>
      <c r="E38" s="54">
        <f t="shared" si="1"/>
        <v>0.12000000000080036</v>
      </c>
      <c r="F38" s="44">
        <f t="shared" si="1"/>
        <v>0</v>
      </c>
      <c r="G38" s="54">
        <f t="shared" si="1"/>
        <v>-0.6099999999860302</v>
      </c>
      <c r="H38" s="44">
        <f t="shared" si="1"/>
        <v>0</v>
      </c>
      <c r="I38" s="54">
        <f>I37-I35</f>
        <v>0.3699999999953434</v>
      </c>
      <c r="J38" s="44">
        <f aca="true" t="shared" si="2" ref="J38:AA38">J37-J35</f>
        <v>0</v>
      </c>
      <c r="K38" s="54">
        <f t="shared" si="2"/>
        <v>0</v>
      </c>
      <c r="L38" s="44">
        <f t="shared" si="2"/>
        <v>0</v>
      </c>
      <c r="M38" s="54">
        <f t="shared" si="2"/>
        <v>-0.22999999999956344</v>
      </c>
      <c r="N38" s="44">
        <f t="shared" si="2"/>
        <v>0</v>
      </c>
      <c r="O38" s="54">
        <f t="shared" si="2"/>
        <v>0.029999999998835847</v>
      </c>
      <c r="P38" s="44">
        <f t="shared" si="2"/>
        <v>0</v>
      </c>
      <c r="Q38" s="54">
        <f t="shared" si="2"/>
        <v>0.059999999997671694</v>
      </c>
      <c r="R38" s="44">
        <f t="shared" si="2"/>
        <v>0</v>
      </c>
      <c r="S38" s="54">
        <f t="shared" si="2"/>
        <v>0.39999999999417923</v>
      </c>
      <c r="T38" s="44">
        <f t="shared" si="2"/>
        <v>0</v>
      </c>
      <c r="U38" s="54">
        <f t="shared" si="2"/>
        <v>0.06999999999970896</v>
      </c>
      <c r="V38" s="44">
        <f t="shared" si="2"/>
        <v>0</v>
      </c>
      <c r="W38" s="54">
        <f t="shared" si="2"/>
        <v>-0.1500000000014552</v>
      </c>
      <c r="X38" s="44">
        <f t="shared" si="2"/>
        <v>0</v>
      </c>
      <c r="Y38" s="54">
        <f t="shared" si="2"/>
        <v>-0.5300000000279397</v>
      </c>
      <c r="Z38" s="44">
        <f t="shared" si="2"/>
        <v>0</v>
      </c>
      <c r="AA38" s="54">
        <f t="shared" si="2"/>
        <v>-0.12999999999738066</v>
      </c>
    </row>
  </sheetData>
  <sheetProtection/>
  <mergeCells count="4">
    <mergeCell ref="C3:AA3"/>
    <mergeCell ref="C5:AA5"/>
    <mergeCell ref="C6:AA6"/>
    <mergeCell ref="A3:A7"/>
  </mergeCells>
  <conditionalFormatting sqref="A12:AA3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4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2019-01-18T15:45:26Z</cp:lastPrinted>
  <dcterms:created xsi:type="dcterms:W3CDTF">2009-06-22T13:37:23Z</dcterms:created>
  <dcterms:modified xsi:type="dcterms:W3CDTF">2019-01-18T15:48:32Z</dcterms:modified>
  <cp:category/>
  <cp:version/>
  <cp:contentType/>
  <cp:contentStatus/>
</cp:coreProperties>
</file>