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C-2B'!$A$15:$Q$88</definedName>
    <definedName name="_xlnm.Print_Area">'Anal C-2B'!$A$3:$R$87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<sst xmlns="http://schemas.openxmlformats.org/spreadsheetml/2006/main" count="71" uniqueCount="64">
  <si>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</si>
  <si>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</si>
  <si>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</si>
  <si>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</si>
  <si>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</si>
  <si>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</si>
  <si>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</si>
  <si>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</si>
  <si>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</si>
  <si>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</si>
  <si>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</si>
  <si>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</si>
  <si>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</si>
  <si>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</si>
  <si>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</si>
  <si>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</si>
  <si>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</si>
  <si>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</si>
  <si>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</si>
  <si>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</si>
  <si>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</si>
  <si>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</si>
  <si>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</si>
  <si>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</si>
  <si>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</si>
  <si>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</si>
  <si>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</si>
  <si>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</si>
  <si>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</si>
  <si>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</si>
  <si>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</si>
  <si>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</si>
  <si>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</si>
  <si>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</si>
  <si>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</si>
  <si>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</si>
  <si>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</si>
  <si>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</si>
  <si>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</si>
  <si>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</si>
  <si>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</si>
  <si>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</si>
  <si>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</si>
  <si>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</si>
  <si>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</si>
  <si>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</si>
  <si>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</si>
  <si>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</si>
  <si>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</si>
  <si>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</si>
  <si>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</si>
  <si>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Van pooling</t>
  </si>
  <si>
    <t xml:space="preserve">   Parking lot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</si>
  <si>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</si>
  <si>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</si>
  <si>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</si>
  <si>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</si>
  <si>
    <t>For the year ended June 30, 2013</t>
  </si>
  <si>
    <t xml:space="preserve"> Research--</t>
  </si>
  <si>
    <t xml:space="preserve">   Science</t>
  </si>
  <si>
    <t xml:space="preserve">        Total research</t>
  </si>
  <si>
    <t xml:space="preserve">   Assessment</t>
  </si>
  <si>
    <t xml:space="preserve"> General administrative services--</t>
  </si>
  <si>
    <t xml:space="preserve">    Management information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</si>
</sst>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10</xdr:row>
      <xdr:rowOff>123825</xdr:rowOff>
    </xdr:to>
    <xdr:pic>
      <xdr:nvPicPr>
        <xdr:cNvPr id="1" name="Picture 4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03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9.140625" defaultRowHeight="12" customHeight="1"/>
  <cols>
    <col min="1" max="1" width="40.7109375" style="5" customWidth="1"/>
    <col min="2" max="2" width="1.7109375" style="5" customWidth="1"/>
    <col min="3" max="3" width="12.7109375" style="5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5" customWidth="1"/>
    <col min="8" max="8" width="1.7109375" style="5" customWidth="1"/>
    <col min="9" max="9" width="12.7109375" style="5" customWidth="1"/>
    <col min="10" max="10" width="1.7109375" style="5" customWidth="1"/>
    <col min="11" max="11" width="12.57421875" style="5" bestFit="1" customWidth="1"/>
    <col min="12" max="12" width="1.7109375" style="5" customWidth="1"/>
    <col min="13" max="13" width="12.7109375" style="5" customWidth="1"/>
    <col min="14" max="14" width="1.7109375" style="5" customWidth="1"/>
    <col min="15" max="15" width="13.28125" style="5" bestFit="1" customWidth="1"/>
    <col min="16" max="16" width="1.7109375" style="5" customWidth="1"/>
    <col min="17" max="17" width="12.7109375" style="5" customWidth="1"/>
    <col min="18" max="18" width="20.7109375" style="5" customWidth="1"/>
    <col min="19" max="16384" width="9.140625" style="5" customWidth="1"/>
  </cols>
  <sheetData>
    <row r="1" spans="1:20" ht="12" customHeight="1">
      <c r="A1" s="47"/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/>
      <c r="P1"/>
      <c r="Q1"/>
      <c r="R1"/>
      <c r="S1"/>
      <c r="T1"/>
    </row>
    <row r="2" spans="1:20" ht="10.5" customHeight="1">
      <c r="A2" s="49"/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/>
      <c r="P2"/>
      <c r="Q2"/>
      <c r="R2"/>
      <c r="S2"/>
      <c r="T2"/>
    </row>
    <row r="3" spans="1:20" ht="12" customHeight="1">
      <c r="A3" s="49"/>
      <c r="C3" s="48" t="s">
        <v>46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/>
      <c r="S3"/>
      <c r="T3"/>
    </row>
    <row r="4" spans="1:20" ht="8.25" customHeight="1">
      <c r="A4" s="49"/>
      <c r="B4" s="22"/>
      <c r="C4" s="48"/>
      <c r="D4" s="48"/>
      <c r="E4" s="48"/>
      <c r="F4" s="48"/>
      <c r="G4" s="48"/>
      <c r="H4" s="21"/>
      <c r="I4" s="14"/>
      <c r="J4" s="14"/>
      <c r="K4" s="14"/>
      <c r="L4" s="14"/>
      <c r="M4" s="15"/>
      <c r="N4" s="14"/>
      <c r="O4"/>
      <c r="P4"/>
      <c r="Q4"/>
      <c r="R4"/>
      <c r="S4"/>
      <c r="T4"/>
    </row>
    <row r="5" spans="1:20" ht="12" customHeight="1">
      <c r="A5" s="49"/>
      <c r="C5" s="48" t="s">
        <v>47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"/>
      <c r="S5" s="1"/>
      <c r="T5" s="1"/>
    </row>
    <row r="6" spans="1:20" ht="12" customHeight="1">
      <c r="A6" s="49"/>
      <c r="C6" s="48" t="s">
        <v>57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"/>
      <c r="S6" s="1"/>
      <c r="T6" s="1"/>
    </row>
    <row r="7" spans="1:20" ht="10.5" customHeight="1">
      <c r="A7" s="49"/>
      <c r="B7" s="19"/>
      <c r="C7" s="19"/>
      <c r="D7" s="19"/>
      <c r="E7" s="19"/>
      <c r="F7" s="19"/>
      <c r="G7" s="19"/>
      <c r="H7" s="18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</row>
    <row r="8" spans="1:20" ht="12" customHeight="1">
      <c r="A8" s="47"/>
      <c r="B8" s="20"/>
      <c r="C8" s="20"/>
      <c r="D8" s="20"/>
      <c r="E8" s="20"/>
      <c r="F8" s="20"/>
      <c r="G8" s="20"/>
      <c r="H8" s="18"/>
      <c r="I8" s="17"/>
      <c r="J8" s="17"/>
      <c r="K8" s="17"/>
      <c r="L8" s="17"/>
      <c r="M8" s="17"/>
      <c r="N8" s="17"/>
      <c r="O8" s="1"/>
      <c r="P8" s="1"/>
      <c r="Q8" s="1"/>
      <c r="R8" s="1"/>
      <c r="S8" s="1"/>
      <c r="T8" s="1"/>
    </row>
    <row r="9" spans="1:20" ht="12" customHeight="1">
      <c r="A9" s="47"/>
      <c r="B9" s="1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</row>
    <row r="10" spans="1:20" ht="12" customHeight="1">
      <c r="A10" s="4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"/>
      <c r="P10" s="1"/>
      <c r="Q10" s="1"/>
      <c r="R10" s="1"/>
      <c r="S10" s="1"/>
      <c r="T10" s="1"/>
    </row>
    <row r="11" spans="1:18" ht="12" customHeight="1">
      <c r="A11" s="1"/>
      <c r="B11" s="1"/>
      <c r="C11" s="4"/>
      <c r="D11" s="4"/>
      <c r="E11" s="12"/>
      <c r="F11" s="4"/>
      <c r="G11" s="4"/>
      <c r="H11" s="4"/>
      <c r="I11" s="4"/>
      <c r="J11" s="1"/>
      <c r="K11" s="1"/>
      <c r="L11" s="1"/>
      <c r="M11" s="4"/>
      <c r="N11" s="4"/>
      <c r="O11" s="3"/>
      <c r="P11" s="4"/>
      <c r="Q11" s="3"/>
      <c r="R11" s="1"/>
    </row>
    <row r="12" spans="1:18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0</v>
      </c>
      <c r="N12" s="24"/>
      <c r="O12" s="24"/>
      <c r="P12" s="24"/>
      <c r="Q12" s="25" t="s">
        <v>43</v>
      </c>
      <c r="R12" s="2"/>
    </row>
    <row r="13" spans="1:18" ht="12" customHeight="1">
      <c r="A13" s="24"/>
      <c r="B13" s="24"/>
      <c r="C13" s="26" t="s">
        <v>1</v>
      </c>
      <c r="D13" s="24"/>
      <c r="E13" s="26" t="s">
        <v>2</v>
      </c>
      <c r="F13" s="24"/>
      <c r="G13" s="26" t="s">
        <v>3</v>
      </c>
      <c r="H13" s="24"/>
      <c r="I13" s="26" t="s">
        <v>4</v>
      </c>
      <c r="J13" s="24"/>
      <c r="K13" s="26" t="s">
        <v>5</v>
      </c>
      <c r="L13" s="24"/>
      <c r="M13" s="26" t="s">
        <v>6</v>
      </c>
      <c r="N13" s="24"/>
      <c r="O13" s="26" t="s">
        <v>7</v>
      </c>
      <c r="P13" s="24"/>
      <c r="Q13" s="26" t="s">
        <v>8</v>
      </c>
      <c r="R13" s="2"/>
    </row>
    <row r="14" spans="1:18" ht="12" customHeight="1">
      <c r="A14" s="24"/>
      <c r="B14" s="24"/>
      <c r="C14" s="27"/>
      <c r="D14" s="24"/>
      <c r="E14" s="27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"/>
    </row>
    <row r="15" spans="1:18" s="8" customFormat="1" ht="12" customHeight="1">
      <c r="A15" s="28" t="s">
        <v>37</v>
      </c>
      <c r="B15" s="28"/>
      <c r="C15" s="28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7"/>
    </row>
    <row r="16" spans="1:18" s="8" customFormat="1" ht="12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7"/>
    </row>
    <row r="17" spans="1:18" s="8" customFormat="1" ht="12" customHeight="1">
      <c r="A17" s="30" t="s">
        <v>38</v>
      </c>
      <c r="B17" s="30"/>
      <c r="C17" s="28" t="s">
        <v>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"/>
    </row>
    <row r="18" spans="1:18" s="8" customFormat="1" ht="12" customHeight="1">
      <c r="A18" s="30" t="s">
        <v>29</v>
      </c>
      <c r="B18" s="30"/>
      <c r="C18" s="38">
        <v>6202</v>
      </c>
      <c r="D18" s="28"/>
      <c r="E18" s="38">
        <v>0</v>
      </c>
      <c r="F18" s="28"/>
      <c r="G18" s="38">
        <v>0</v>
      </c>
      <c r="H18" s="28"/>
      <c r="I18" s="38">
        <v>0</v>
      </c>
      <c r="J18" s="28"/>
      <c r="K18" s="31">
        <f aca="true" t="shared" si="0" ref="K18:K27">IF(SUM(C18:I18)=SUM(M18:Q18),SUM(C18:I18),SUM(M18:Q18)-SUM(C18:I18))</f>
        <v>6202</v>
      </c>
      <c r="L18" s="28"/>
      <c r="M18" s="38">
        <v>4212</v>
      </c>
      <c r="N18" s="28"/>
      <c r="O18" s="38">
        <v>1670</v>
      </c>
      <c r="P18" s="28"/>
      <c r="Q18" s="38">
        <v>320</v>
      </c>
      <c r="R18" s="6"/>
    </row>
    <row r="19" spans="1:18" s="8" customFormat="1" ht="12" customHeight="1">
      <c r="A19" s="30" t="s">
        <v>22</v>
      </c>
      <c r="B19" s="30"/>
      <c r="C19" s="34">
        <v>38714</v>
      </c>
      <c r="D19" s="28"/>
      <c r="E19" s="34">
        <v>3704</v>
      </c>
      <c r="F19" s="28"/>
      <c r="G19" s="34">
        <v>0</v>
      </c>
      <c r="H19" s="28"/>
      <c r="I19" s="34">
        <v>0</v>
      </c>
      <c r="J19" s="28"/>
      <c r="K19" s="45">
        <f t="shared" si="0"/>
        <v>42418</v>
      </c>
      <c r="L19" s="28"/>
      <c r="M19" s="34">
        <v>31494</v>
      </c>
      <c r="N19" s="28"/>
      <c r="O19" s="34">
        <v>10748</v>
      </c>
      <c r="P19" s="28"/>
      <c r="Q19" s="34">
        <v>176</v>
      </c>
      <c r="R19" s="6"/>
    </row>
    <row r="20" spans="1:18" s="8" customFormat="1" ht="12" customHeight="1">
      <c r="A20" s="30" t="s">
        <v>23</v>
      </c>
      <c r="B20" s="30"/>
      <c r="C20" s="34">
        <v>90</v>
      </c>
      <c r="D20" s="28"/>
      <c r="E20" s="34">
        <v>3854</v>
      </c>
      <c r="F20" s="28"/>
      <c r="G20" s="34">
        <v>1585</v>
      </c>
      <c r="H20" s="28"/>
      <c r="I20" s="34">
        <v>58995</v>
      </c>
      <c r="J20" s="28"/>
      <c r="K20" s="45">
        <f t="shared" si="0"/>
        <v>64524</v>
      </c>
      <c r="L20" s="28"/>
      <c r="M20" s="34">
        <v>43710</v>
      </c>
      <c r="N20" s="28"/>
      <c r="O20" s="34">
        <v>20631</v>
      </c>
      <c r="P20" s="28"/>
      <c r="Q20" s="34">
        <f>-1+184</f>
        <v>183</v>
      </c>
      <c r="R20" s="7"/>
    </row>
    <row r="21" spans="1:18" s="8" customFormat="1" ht="12" customHeight="1">
      <c r="A21" s="30" t="s">
        <v>24</v>
      </c>
      <c r="B21" s="30"/>
      <c r="C21" s="34">
        <v>0</v>
      </c>
      <c r="D21" s="28"/>
      <c r="E21" s="34">
        <v>4712</v>
      </c>
      <c r="F21" s="28"/>
      <c r="G21" s="34">
        <v>0</v>
      </c>
      <c r="H21" s="28"/>
      <c r="I21" s="34">
        <v>0</v>
      </c>
      <c r="J21" s="28"/>
      <c r="K21" s="28">
        <f t="shared" si="0"/>
        <v>4712</v>
      </c>
      <c r="L21" s="28"/>
      <c r="M21" s="34">
        <v>4488</v>
      </c>
      <c r="N21" s="28"/>
      <c r="O21" s="34">
        <v>0</v>
      </c>
      <c r="P21" s="28"/>
      <c r="Q21" s="34">
        <v>224</v>
      </c>
      <c r="R21" s="7"/>
    </row>
    <row r="22" spans="1:18" s="8" customFormat="1" ht="12" customHeight="1">
      <c r="A22" s="30" t="s">
        <v>25</v>
      </c>
      <c r="B22" s="30"/>
      <c r="C22" s="34">
        <v>245122</v>
      </c>
      <c r="D22" s="28"/>
      <c r="E22" s="34">
        <v>0</v>
      </c>
      <c r="F22" s="28"/>
      <c r="G22" s="34">
        <v>4909</v>
      </c>
      <c r="H22" s="28"/>
      <c r="I22" s="34">
        <v>1499</v>
      </c>
      <c r="J22" s="28"/>
      <c r="K22" s="28">
        <f t="shared" si="0"/>
        <v>251530</v>
      </c>
      <c r="L22" s="28"/>
      <c r="M22" s="34">
        <v>125675</v>
      </c>
      <c r="N22" s="28"/>
      <c r="O22" s="34">
        <v>125855</v>
      </c>
      <c r="P22" s="28"/>
      <c r="Q22" s="34">
        <v>0</v>
      </c>
      <c r="R22" s="9"/>
    </row>
    <row r="23" spans="1:18" s="8" customFormat="1" ht="12" customHeight="1">
      <c r="A23" s="30" t="s">
        <v>26</v>
      </c>
      <c r="B23" s="30"/>
      <c r="C23" s="34">
        <v>0</v>
      </c>
      <c r="D23" s="28"/>
      <c r="E23" s="34">
        <v>3675</v>
      </c>
      <c r="F23" s="28"/>
      <c r="G23" s="34">
        <v>1500</v>
      </c>
      <c r="H23" s="28"/>
      <c r="I23" s="34">
        <v>1500</v>
      </c>
      <c r="J23" s="28"/>
      <c r="K23" s="28">
        <f t="shared" si="0"/>
        <v>6675</v>
      </c>
      <c r="L23" s="28"/>
      <c r="M23" s="34">
        <v>6500</v>
      </c>
      <c r="N23" s="28"/>
      <c r="O23" s="34">
        <v>0</v>
      </c>
      <c r="P23" s="28"/>
      <c r="Q23" s="34">
        <v>175</v>
      </c>
      <c r="R23" s="9"/>
    </row>
    <row r="24" spans="1:18" s="8" customFormat="1" ht="12" customHeight="1">
      <c r="A24" s="30" t="s">
        <v>27</v>
      </c>
      <c r="B24" s="30"/>
      <c r="C24" s="34">
        <v>87049</v>
      </c>
      <c r="D24" s="28"/>
      <c r="E24" s="34">
        <v>5213</v>
      </c>
      <c r="F24" s="28"/>
      <c r="G24" s="34">
        <v>6223</v>
      </c>
      <c r="H24" s="28"/>
      <c r="I24" s="34">
        <v>6258</v>
      </c>
      <c r="J24" s="28"/>
      <c r="K24" s="28">
        <f t="shared" si="0"/>
        <v>104743</v>
      </c>
      <c r="L24" s="28"/>
      <c r="M24" s="34">
        <v>12674</v>
      </c>
      <c r="N24" s="28"/>
      <c r="O24" s="34">
        <v>91820</v>
      </c>
      <c r="P24" s="28"/>
      <c r="Q24" s="34">
        <f>1+248</f>
        <v>249</v>
      </c>
      <c r="R24" s="9"/>
    </row>
    <row r="25" spans="1:18" s="13" customFormat="1" ht="12" customHeight="1">
      <c r="A25" s="39" t="s">
        <v>49</v>
      </c>
      <c r="B25" s="39"/>
      <c r="C25" s="34">
        <v>129195</v>
      </c>
      <c r="D25" s="28"/>
      <c r="E25" s="34">
        <v>3568</v>
      </c>
      <c r="F25" s="28"/>
      <c r="G25" s="34">
        <v>4374</v>
      </c>
      <c r="H25" s="28"/>
      <c r="I25" s="34">
        <v>4374</v>
      </c>
      <c r="J25" s="29"/>
      <c r="K25" s="28">
        <f t="shared" si="0"/>
        <v>141511</v>
      </c>
      <c r="L25" s="29"/>
      <c r="M25" s="34">
        <v>32350</v>
      </c>
      <c r="N25" s="28"/>
      <c r="O25" s="34">
        <v>106588</v>
      </c>
      <c r="P25" s="28"/>
      <c r="Q25" s="34">
        <v>2573</v>
      </c>
      <c r="R25" s="10"/>
    </row>
    <row r="26" spans="1:18" s="13" customFormat="1" ht="12" customHeight="1">
      <c r="A26" s="39" t="s">
        <v>28</v>
      </c>
      <c r="B26" s="39"/>
      <c r="C26" s="34">
        <v>0</v>
      </c>
      <c r="D26" s="28"/>
      <c r="E26" s="34">
        <v>-55926</v>
      </c>
      <c r="F26" s="28"/>
      <c r="G26" s="34">
        <v>1047</v>
      </c>
      <c r="H26" s="28"/>
      <c r="I26" s="34">
        <v>0</v>
      </c>
      <c r="J26" s="29"/>
      <c r="K26" s="28">
        <f t="shared" si="0"/>
        <v>-54879</v>
      </c>
      <c r="L26" s="29"/>
      <c r="M26" s="34">
        <v>0</v>
      </c>
      <c r="N26" s="28"/>
      <c r="O26" s="34">
        <v>-50666</v>
      </c>
      <c r="P26" s="28"/>
      <c r="Q26" s="34">
        <v>-4213</v>
      </c>
      <c r="R26" s="10"/>
    </row>
    <row r="27" spans="1:18" s="8" customFormat="1" ht="12" customHeight="1">
      <c r="A27" s="30" t="s">
        <v>41</v>
      </c>
      <c r="B27" s="30"/>
      <c r="C27" s="35">
        <v>0</v>
      </c>
      <c r="D27" s="28"/>
      <c r="E27" s="35">
        <v>0</v>
      </c>
      <c r="F27" s="28"/>
      <c r="G27" s="35">
        <v>0</v>
      </c>
      <c r="H27" s="28"/>
      <c r="I27" s="35">
        <v>287402</v>
      </c>
      <c r="J27" s="28"/>
      <c r="K27" s="33">
        <f t="shared" si="0"/>
        <v>287402</v>
      </c>
      <c r="L27" s="28"/>
      <c r="M27" s="35">
        <v>71784</v>
      </c>
      <c r="N27" s="28"/>
      <c r="O27" s="35">
        <f>-1+215619</f>
        <v>215618</v>
      </c>
      <c r="P27" s="28"/>
      <c r="Q27" s="35">
        <v>0</v>
      </c>
      <c r="R27" s="9"/>
    </row>
    <row r="28" spans="1:18" s="8" customFormat="1" ht="12" customHeight="1">
      <c r="A28" s="30"/>
      <c r="B28" s="30"/>
      <c r="C28" s="41"/>
      <c r="D28" s="42"/>
      <c r="E28" s="41"/>
      <c r="F28" s="42"/>
      <c r="G28" s="41"/>
      <c r="H28" s="42"/>
      <c r="I28" s="41"/>
      <c r="J28" s="42"/>
      <c r="K28" s="28"/>
      <c r="L28" s="42"/>
      <c r="M28" s="41"/>
      <c r="N28" s="42"/>
      <c r="O28" s="41"/>
      <c r="P28" s="42"/>
      <c r="Q28" s="41"/>
      <c r="R28" s="9"/>
    </row>
    <row r="29" spans="1:18" s="8" customFormat="1" ht="12" customHeight="1">
      <c r="A29" s="28" t="s">
        <v>16</v>
      </c>
      <c r="B29" s="28"/>
      <c r="C29" s="33">
        <f>SUM(C18:C27)</f>
        <v>506372</v>
      </c>
      <c r="D29" s="28"/>
      <c r="E29" s="33">
        <f>SUM(E18:E27)</f>
        <v>-31200</v>
      </c>
      <c r="F29" s="28"/>
      <c r="G29" s="33">
        <f>SUM(G18:G27)</f>
        <v>19638</v>
      </c>
      <c r="H29" s="28"/>
      <c r="I29" s="33">
        <f>SUM(I18:I27)</f>
        <v>360028</v>
      </c>
      <c r="J29" s="28"/>
      <c r="K29" s="33">
        <f>IF(SUM(C29:I29)=SUM(M29:Q29),SUM(C29:I29),SUM(M29:Q29)-SUM(C29:I29))</f>
        <v>854838</v>
      </c>
      <c r="L29" s="28"/>
      <c r="M29" s="33">
        <f>SUM(M18:M27)</f>
        <v>332887</v>
      </c>
      <c r="N29" s="28"/>
      <c r="O29" s="33">
        <f>SUM(O18:O27)</f>
        <v>522264</v>
      </c>
      <c r="P29" s="28"/>
      <c r="Q29" s="33">
        <f>SUM(Q18:Q27)</f>
        <v>-313</v>
      </c>
      <c r="R29" s="7"/>
    </row>
    <row r="30" spans="1:18" s="8" customFormat="1" ht="12" customHeight="1">
      <c r="A30" s="28"/>
      <c r="B30" s="28"/>
      <c r="C30" s="29"/>
      <c r="D30" s="28"/>
      <c r="E30" s="29"/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7"/>
    </row>
    <row r="31" spans="1:21" s="8" customFormat="1" ht="12" customHeight="1">
      <c r="A31" s="28" t="s">
        <v>58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7"/>
      <c r="S31" s="7"/>
      <c r="T31" s="7"/>
      <c r="U31" s="7"/>
    </row>
    <row r="32" spans="1:21" s="8" customFormat="1" ht="12" customHeight="1">
      <c r="A32" s="28" t="s">
        <v>59</v>
      </c>
      <c r="B32" s="28"/>
      <c r="C32" s="29">
        <v>0</v>
      </c>
      <c r="D32" s="29"/>
      <c r="E32" s="29">
        <v>0</v>
      </c>
      <c r="F32" s="29"/>
      <c r="G32" s="29">
        <v>997</v>
      </c>
      <c r="H32" s="29"/>
      <c r="I32" s="29">
        <v>0</v>
      </c>
      <c r="J32" s="29"/>
      <c r="K32" s="29">
        <f>IF(SUM(C32:I32)=SUM(M32:Q32),SUM(C32:I32),SUM(M32:Q32)-SUM(C32:I32))</f>
        <v>997</v>
      </c>
      <c r="L32" s="29"/>
      <c r="M32" s="29">
        <v>0</v>
      </c>
      <c r="N32" s="29"/>
      <c r="O32" s="29">
        <v>997</v>
      </c>
      <c r="P32" s="29"/>
      <c r="Q32" s="29">
        <v>0</v>
      </c>
      <c r="R32" s="7"/>
      <c r="S32" s="7"/>
      <c r="T32" s="7"/>
      <c r="U32" s="7"/>
    </row>
    <row r="33" spans="1:21" s="8" customFormat="1" ht="12" customHeight="1">
      <c r="A33" s="30"/>
      <c r="B33" s="28"/>
      <c r="C33" s="32"/>
      <c r="D33" s="28"/>
      <c r="E33" s="32"/>
      <c r="F33" s="28"/>
      <c r="G33" s="32"/>
      <c r="H33" s="28"/>
      <c r="I33" s="32"/>
      <c r="J33" s="28"/>
      <c r="K33" s="32"/>
      <c r="L33" s="28"/>
      <c r="M33" s="32"/>
      <c r="N33" s="28"/>
      <c r="O33" s="32"/>
      <c r="P33" s="28"/>
      <c r="Q33" s="32"/>
      <c r="R33" s="7"/>
      <c r="S33" s="7"/>
      <c r="T33" s="7"/>
      <c r="U33" s="7"/>
    </row>
    <row r="34" spans="1:18" s="8" customFormat="1" ht="12" customHeight="1">
      <c r="A34" s="28" t="s">
        <v>60</v>
      </c>
      <c r="B34" s="28"/>
      <c r="C34" s="33">
        <f>C32</f>
        <v>0</v>
      </c>
      <c r="D34" s="28"/>
      <c r="E34" s="33">
        <f>E32</f>
        <v>0</v>
      </c>
      <c r="F34" s="28"/>
      <c r="G34" s="33">
        <f>G32</f>
        <v>997</v>
      </c>
      <c r="H34" s="28"/>
      <c r="I34" s="33">
        <f>I32</f>
        <v>0</v>
      </c>
      <c r="J34" s="28"/>
      <c r="K34" s="33">
        <f>IF(SUM(C34:I34)=SUM(M34:Q34),SUM(C34:I34),SUM(M34:Q34)-SUM(C34:I34))</f>
        <v>997</v>
      </c>
      <c r="L34" s="28"/>
      <c r="M34" s="33">
        <f>M32</f>
        <v>0</v>
      </c>
      <c r="N34" s="28"/>
      <c r="O34" s="33">
        <f>O32</f>
        <v>997</v>
      </c>
      <c r="P34" s="28"/>
      <c r="Q34" s="33">
        <f>Q32</f>
        <v>0</v>
      </c>
      <c r="R34" s="7"/>
    </row>
    <row r="35" spans="1:18" s="8" customFormat="1" ht="12" customHeight="1">
      <c r="A35" s="28"/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7"/>
    </row>
    <row r="36" spans="1:21" s="8" customFormat="1" ht="12" customHeight="1">
      <c r="A36" s="28" t="s">
        <v>44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7"/>
      <c r="S36" s="7"/>
      <c r="T36" s="7"/>
      <c r="U36" s="7"/>
    </row>
    <row r="37" spans="1:21" s="8" customFormat="1" ht="12" customHeight="1">
      <c r="A37" s="28" t="s">
        <v>26</v>
      </c>
      <c r="B37" s="28"/>
      <c r="C37" s="29">
        <v>0</v>
      </c>
      <c r="D37" s="29"/>
      <c r="E37" s="29">
        <v>0</v>
      </c>
      <c r="F37" s="29"/>
      <c r="G37" s="29">
        <v>17</v>
      </c>
      <c r="H37" s="29"/>
      <c r="I37" s="29">
        <v>0</v>
      </c>
      <c r="J37" s="29"/>
      <c r="K37" s="29">
        <f>IF(SUM(C37:I37)=SUM(M37:Q37),SUM(C37:I37),SUM(M37:Q37)-SUM(C37:I37))</f>
        <v>17</v>
      </c>
      <c r="L37" s="29"/>
      <c r="M37" s="29">
        <v>0</v>
      </c>
      <c r="N37" s="29"/>
      <c r="O37" s="29">
        <v>17</v>
      </c>
      <c r="P37" s="29"/>
      <c r="Q37" s="29">
        <v>0</v>
      </c>
      <c r="R37" s="7"/>
      <c r="S37" s="7"/>
      <c r="T37" s="7"/>
      <c r="U37" s="7"/>
    </row>
    <row r="38" spans="1:21" s="8" customFormat="1" ht="12" customHeight="1">
      <c r="A38" s="30" t="s">
        <v>27</v>
      </c>
      <c r="B38" s="28"/>
      <c r="C38" s="33">
        <v>0</v>
      </c>
      <c r="D38" s="28"/>
      <c r="E38" s="33">
        <v>0</v>
      </c>
      <c r="F38" s="28"/>
      <c r="G38" s="33">
        <v>196</v>
      </c>
      <c r="H38" s="28"/>
      <c r="I38" s="33">
        <v>0</v>
      </c>
      <c r="J38" s="28"/>
      <c r="K38" s="33">
        <f>IF(SUM(C38:I38)=SUM(M38:Q38),SUM(C38:I38),SUM(M38:Q38)-SUM(C38:I38))</f>
        <v>196</v>
      </c>
      <c r="L38" s="28"/>
      <c r="M38" s="33">
        <v>0</v>
      </c>
      <c r="N38" s="28"/>
      <c r="O38" s="33">
        <v>196</v>
      </c>
      <c r="P38" s="28"/>
      <c r="Q38" s="33">
        <v>0</v>
      </c>
      <c r="R38" s="7"/>
      <c r="S38" s="7"/>
      <c r="T38" s="7"/>
      <c r="U38" s="7"/>
    </row>
    <row r="39" spans="1:21" s="8" customFormat="1" ht="12" customHeight="1">
      <c r="A39" s="30"/>
      <c r="B39" s="28"/>
      <c r="C39" s="32"/>
      <c r="D39" s="28"/>
      <c r="E39" s="32"/>
      <c r="F39" s="28"/>
      <c r="G39" s="32"/>
      <c r="H39" s="28"/>
      <c r="I39" s="32"/>
      <c r="J39" s="28"/>
      <c r="K39" s="32"/>
      <c r="L39" s="28"/>
      <c r="M39" s="32"/>
      <c r="N39" s="28"/>
      <c r="O39" s="32"/>
      <c r="P39" s="28"/>
      <c r="Q39" s="32"/>
      <c r="R39" s="7"/>
      <c r="S39" s="7"/>
      <c r="T39" s="7"/>
      <c r="U39" s="7"/>
    </row>
    <row r="40" spans="1:18" s="8" customFormat="1" ht="12" customHeight="1">
      <c r="A40" s="28" t="s">
        <v>45</v>
      </c>
      <c r="B40" s="28"/>
      <c r="C40" s="33">
        <f>SUM(C37:C39)</f>
        <v>0</v>
      </c>
      <c r="D40" s="28"/>
      <c r="E40" s="33">
        <f>SUM(E37:E39)</f>
        <v>0</v>
      </c>
      <c r="F40" s="28"/>
      <c r="G40" s="33">
        <f>SUM(G37:G39)</f>
        <v>213</v>
      </c>
      <c r="H40" s="28"/>
      <c r="I40" s="33">
        <f>SUM(I37:I39)</f>
        <v>0</v>
      </c>
      <c r="J40" s="28"/>
      <c r="K40" s="33">
        <f>IF(SUM(C40:I40)=SUM(M40:Q40),SUM(C40:I40),SUM(M40:Q40)-SUM(C40:I40))</f>
        <v>213</v>
      </c>
      <c r="L40" s="28"/>
      <c r="M40" s="33">
        <f>SUM(M37:M39)</f>
        <v>0</v>
      </c>
      <c r="N40" s="28"/>
      <c r="O40" s="33">
        <f>SUM(O37:O39)</f>
        <v>213</v>
      </c>
      <c r="P40" s="28"/>
      <c r="Q40" s="33">
        <f>SUM(Q37:Q39)</f>
        <v>0</v>
      </c>
      <c r="R40" s="7"/>
    </row>
    <row r="41" spans="1:18" s="8" customFormat="1" ht="12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9"/>
    </row>
    <row r="42" spans="1:18" s="8" customFormat="1" ht="12" customHeight="1">
      <c r="A42" s="28" t="s">
        <v>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9"/>
    </row>
    <row r="43" spans="1:18" s="8" customFormat="1" ht="12" customHeight="1">
      <c r="A43" s="30" t="s">
        <v>29</v>
      </c>
      <c r="B43" s="30"/>
      <c r="C43" s="34">
        <v>0</v>
      </c>
      <c r="D43" s="28"/>
      <c r="E43" s="34">
        <v>1045</v>
      </c>
      <c r="F43" s="28"/>
      <c r="G43" s="34">
        <v>0</v>
      </c>
      <c r="H43" s="28"/>
      <c r="I43" s="34">
        <v>0</v>
      </c>
      <c r="J43" s="28"/>
      <c r="K43" s="28">
        <f>IF(SUM(C43:I43)=SUM(M43:Q43),SUM(C43:I43),SUM(M43:Q43)-SUM(C43:I43))</f>
        <v>1045</v>
      </c>
      <c r="L43" s="28"/>
      <c r="M43" s="34">
        <v>995</v>
      </c>
      <c r="N43" s="28"/>
      <c r="O43" s="34">
        <v>0</v>
      </c>
      <c r="P43" s="28"/>
      <c r="Q43" s="34">
        <v>50</v>
      </c>
      <c r="R43" s="9"/>
    </row>
    <row r="44" spans="1:21" s="8" customFormat="1" ht="12" customHeight="1">
      <c r="A44" s="28" t="s">
        <v>30</v>
      </c>
      <c r="B44" s="28"/>
      <c r="C44" s="40">
        <v>0</v>
      </c>
      <c r="D44" s="29"/>
      <c r="E44" s="40">
        <v>1315</v>
      </c>
      <c r="F44" s="29"/>
      <c r="G44" s="40">
        <v>0</v>
      </c>
      <c r="H44" s="29"/>
      <c r="I44" s="40">
        <v>0</v>
      </c>
      <c r="J44" s="28"/>
      <c r="K44" s="33">
        <f>IF(SUM(C44:I44)=SUM(M44:Q44),SUM(C44:I44),SUM(M44:Q44)-SUM(C44:I44))</f>
        <v>1315</v>
      </c>
      <c r="L44" s="29"/>
      <c r="M44" s="40">
        <v>1252</v>
      </c>
      <c r="N44" s="29"/>
      <c r="O44" s="40">
        <v>0</v>
      </c>
      <c r="P44" s="29"/>
      <c r="Q44" s="40">
        <v>63</v>
      </c>
      <c r="R44" s="9"/>
      <c r="S44" s="7"/>
      <c r="T44" s="7"/>
      <c r="U44" s="7"/>
    </row>
    <row r="45" spans="1:18" s="8" customFormat="1" ht="12" customHeight="1">
      <c r="A45" s="28"/>
      <c r="B45" s="28"/>
      <c r="C45" s="43"/>
      <c r="D45" s="42"/>
      <c r="E45" s="43"/>
      <c r="F45" s="42"/>
      <c r="G45" s="43"/>
      <c r="H45" s="42"/>
      <c r="I45" s="43"/>
      <c r="J45" s="29"/>
      <c r="K45" s="28"/>
      <c r="L45" s="42"/>
      <c r="M45" s="43"/>
      <c r="N45" s="42"/>
      <c r="O45" s="43"/>
      <c r="P45" s="42"/>
      <c r="Q45" s="43"/>
      <c r="R45" s="7"/>
    </row>
    <row r="46" spans="1:21" s="8" customFormat="1" ht="12" customHeight="1">
      <c r="A46" s="30" t="s">
        <v>17</v>
      </c>
      <c r="B46" s="30"/>
      <c r="C46" s="35">
        <f>C43+C44</f>
        <v>0</v>
      </c>
      <c r="D46" s="28"/>
      <c r="E46" s="35">
        <f>E43+E44</f>
        <v>2360</v>
      </c>
      <c r="F46" s="28"/>
      <c r="G46" s="35">
        <f>G43+G44</f>
        <v>0</v>
      </c>
      <c r="H46" s="28"/>
      <c r="I46" s="35">
        <f>I43+I44</f>
        <v>0</v>
      </c>
      <c r="J46" s="28"/>
      <c r="K46" s="33">
        <f>IF(SUM(C46:I46)=SUM(M46:Q46),SUM(C46:I46),SUM(M46:Q46)-SUM(C46:I46))</f>
        <v>2360</v>
      </c>
      <c r="L46" s="28"/>
      <c r="M46" s="35">
        <f>M43+M44</f>
        <v>2247</v>
      </c>
      <c r="N46" s="28"/>
      <c r="O46" s="35">
        <f>O43+O44</f>
        <v>0</v>
      </c>
      <c r="P46" s="28"/>
      <c r="Q46" s="35">
        <f>Q43+Q44</f>
        <v>113</v>
      </c>
      <c r="R46" s="7"/>
      <c r="S46" s="7"/>
      <c r="T46" s="7"/>
      <c r="U46" s="7"/>
    </row>
    <row r="47" spans="1:21" s="8" customFormat="1" ht="12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9"/>
      <c r="S47" s="7"/>
      <c r="T47" s="7"/>
      <c r="U47" s="7"/>
    </row>
    <row r="48" spans="1:18" s="8" customFormat="1" ht="12" customHeight="1">
      <c r="A48" s="30" t="s">
        <v>12</v>
      </c>
      <c r="B48" s="30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9"/>
    </row>
    <row r="49" spans="1:18" s="8" customFormat="1" ht="12" customHeight="1">
      <c r="A49" s="30" t="s">
        <v>31</v>
      </c>
      <c r="B49" s="30"/>
      <c r="C49" s="34">
        <v>0</v>
      </c>
      <c r="D49" s="28"/>
      <c r="E49" s="34">
        <v>9742</v>
      </c>
      <c r="F49" s="28"/>
      <c r="G49" s="34">
        <v>0</v>
      </c>
      <c r="H49" s="28"/>
      <c r="I49" s="34">
        <v>0</v>
      </c>
      <c r="J49" s="28"/>
      <c r="K49" s="28">
        <f aca="true" t="shared" si="1" ref="K49:K54">IF(SUM(C49:I49)=SUM(M49:Q49),SUM(C49:I49),SUM(M49:Q49)-SUM(C49:I49))</f>
        <v>9742</v>
      </c>
      <c r="L49" s="28"/>
      <c r="M49" s="34">
        <v>9278</v>
      </c>
      <c r="N49" s="28"/>
      <c r="O49" s="34">
        <v>0</v>
      </c>
      <c r="P49" s="28"/>
      <c r="Q49" s="34">
        <v>464</v>
      </c>
      <c r="R49" s="9"/>
    </row>
    <row r="50" spans="1:17" s="8" customFormat="1" ht="12" customHeight="1">
      <c r="A50" s="30" t="s">
        <v>28</v>
      </c>
      <c r="B50" s="30"/>
      <c r="C50" s="34">
        <v>0</v>
      </c>
      <c r="D50" s="28"/>
      <c r="E50" s="34">
        <v>363549</v>
      </c>
      <c r="F50" s="28"/>
      <c r="G50" s="34">
        <v>0</v>
      </c>
      <c r="H50" s="28"/>
      <c r="I50" s="34">
        <v>0</v>
      </c>
      <c r="J50" s="28"/>
      <c r="K50" s="28">
        <f t="shared" si="1"/>
        <v>363549</v>
      </c>
      <c r="L50" s="28"/>
      <c r="M50" s="34">
        <v>285792</v>
      </c>
      <c r="N50" s="28"/>
      <c r="O50" s="34">
        <v>40080</v>
      </c>
      <c r="P50" s="28"/>
      <c r="Q50" s="34">
        <f>1+37676</f>
        <v>37677</v>
      </c>
    </row>
    <row r="51" spans="1:18" s="8" customFormat="1" ht="12" customHeight="1">
      <c r="A51" s="30" t="s">
        <v>32</v>
      </c>
      <c r="B51" s="30"/>
      <c r="C51" s="34">
        <v>0</v>
      </c>
      <c r="D51" s="28"/>
      <c r="E51" s="34">
        <v>0</v>
      </c>
      <c r="F51" s="28"/>
      <c r="G51" s="34">
        <v>82387</v>
      </c>
      <c r="H51" s="28"/>
      <c r="I51" s="34">
        <v>19472</v>
      </c>
      <c r="J51" s="28"/>
      <c r="K51" s="28">
        <f t="shared" si="1"/>
        <v>101859</v>
      </c>
      <c r="L51" s="28"/>
      <c r="M51" s="34">
        <v>50027</v>
      </c>
      <c r="N51" s="28"/>
      <c r="O51" s="34">
        <v>51832</v>
      </c>
      <c r="P51" s="28"/>
      <c r="Q51" s="34">
        <v>0</v>
      </c>
      <c r="R51" s="9"/>
    </row>
    <row r="52" spans="1:18" s="8" customFormat="1" ht="12" customHeight="1">
      <c r="A52" s="23" t="s">
        <v>33</v>
      </c>
      <c r="B52" s="23"/>
      <c r="C52" s="34">
        <v>0</v>
      </c>
      <c r="D52" s="28"/>
      <c r="E52" s="34">
        <v>8950</v>
      </c>
      <c r="F52" s="28"/>
      <c r="G52" s="34">
        <v>0</v>
      </c>
      <c r="H52" s="28"/>
      <c r="I52" s="34">
        <v>24213</v>
      </c>
      <c r="J52" s="23"/>
      <c r="K52" s="28">
        <f t="shared" si="1"/>
        <v>33163</v>
      </c>
      <c r="L52" s="23"/>
      <c r="M52" s="34">
        <v>8524</v>
      </c>
      <c r="N52" s="28"/>
      <c r="O52" s="34">
        <v>24213</v>
      </c>
      <c r="P52" s="28"/>
      <c r="Q52" s="34">
        <v>426</v>
      </c>
      <c r="R52" s="9"/>
    </row>
    <row r="53" spans="1:18" s="8" customFormat="1" ht="12" customHeight="1">
      <c r="A53" s="30" t="s">
        <v>34</v>
      </c>
      <c r="B53" s="30"/>
      <c r="C53" s="34">
        <v>0</v>
      </c>
      <c r="D53" s="28"/>
      <c r="E53" s="34">
        <v>13759</v>
      </c>
      <c r="F53" s="28"/>
      <c r="G53" s="34">
        <v>0</v>
      </c>
      <c r="H53" s="28"/>
      <c r="I53" s="34">
        <v>0</v>
      </c>
      <c r="J53" s="28"/>
      <c r="K53" s="29">
        <f t="shared" si="1"/>
        <v>13759</v>
      </c>
      <c r="L53" s="28" t="s">
        <v>9</v>
      </c>
      <c r="M53" s="34">
        <v>10020</v>
      </c>
      <c r="N53" s="28"/>
      <c r="O53" s="34">
        <v>0</v>
      </c>
      <c r="P53" s="28"/>
      <c r="Q53" s="34">
        <v>3739</v>
      </c>
      <c r="R53" s="7"/>
    </row>
    <row r="54" spans="1:18" s="8" customFormat="1" ht="12" customHeight="1">
      <c r="A54" s="30" t="s">
        <v>51</v>
      </c>
      <c r="B54" s="30"/>
      <c r="C54" s="34">
        <v>0</v>
      </c>
      <c r="D54" s="28"/>
      <c r="E54" s="34">
        <v>0</v>
      </c>
      <c r="F54" s="28"/>
      <c r="G54" s="34">
        <v>48</v>
      </c>
      <c r="H54" s="28"/>
      <c r="I54" s="34">
        <v>0</v>
      </c>
      <c r="J54" s="28"/>
      <c r="K54" s="44">
        <f t="shared" si="1"/>
        <v>48</v>
      </c>
      <c r="L54" s="28" t="s">
        <v>9</v>
      </c>
      <c r="M54" s="34">
        <v>0</v>
      </c>
      <c r="N54" s="28"/>
      <c r="O54" s="34">
        <v>48</v>
      </c>
      <c r="P54" s="28"/>
      <c r="Q54" s="34">
        <v>0</v>
      </c>
      <c r="R54" s="7"/>
    </row>
    <row r="55" spans="1:18" s="8" customFormat="1" ht="12" customHeight="1">
      <c r="A55" s="30"/>
      <c r="B55" s="30"/>
      <c r="C55" s="36"/>
      <c r="D55" s="28"/>
      <c r="E55" s="36"/>
      <c r="F55" s="28"/>
      <c r="G55" s="36"/>
      <c r="H55" s="28"/>
      <c r="I55" s="36"/>
      <c r="J55" s="28"/>
      <c r="K55" s="28"/>
      <c r="L55" s="28"/>
      <c r="M55" s="36"/>
      <c r="N55" s="28"/>
      <c r="O55" s="36"/>
      <c r="P55" s="28"/>
      <c r="Q55" s="36"/>
      <c r="R55" s="7"/>
    </row>
    <row r="56" spans="1:18" s="8" customFormat="1" ht="12" customHeight="1">
      <c r="A56" s="30" t="s">
        <v>40</v>
      </c>
      <c r="B56" s="30"/>
      <c r="C56" s="35">
        <f>SUM(C49:C54)</f>
        <v>0</v>
      </c>
      <c r="D56" s="28"/>
      <c r="E56" s="35">
        <f>SUM(E49:E54)</f>
        <v>396000</v>
      </c>
      <c r="F56" s="28"/>
      <c r="G56" s="35">
        <f>SUM(G49:G54)</f>
        <v>82435</v>
      </c>
      <c r="H56" s="28"/>
      <c r="I56" s="35">
        <f>SUM(I49:I54)</f>
        <v>43685</v>
      </c>
      <c r="J56" s="28"/>
      <c r="K56" s="33">
        <f>IF(SUM(C56:I56)=SUM(M56:Q56),SUM(C56:I56),SUM(M56:Q56)-SUM(C56:I56))</f>
        <v>522120</v>
      </c>
      <c r="L56" s="28"/>
      <c r="M56" s="35">
        <f>SUM(M49:M54)</f>
        <v>363641</v>
      </c>
      <c r="N56" s="28"/>
      <c r="O56" s="35">
        <f>SUM(O49:O54)</f>
        <v>116173</v>
      </c>
      <c r="P56" s="28"/>
      <c r="Q56" s="35">
        <f>SUM(Q49:Q54)</f>
        <v>42306</v>
      </c>
      <c r="R56" s="7"/>
    </row>
    <row r="57" spans="1:18" s="8" customFormat="1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7"/>
    </row>
    <row r="58" spans="1:18" s="8" customFormat="1" ht="12" customHeight="1">
      <c r="A58" s="28" t="s">
        <v>13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9"/>
    </row>
    <row r="59" spans="1:18" s="8" customFormat="1" ht="12" customHeight="1">
      <c r="A59" s="28" t="s">
        <v>61</v>
      </c>
      <c r="B59" s="28"/>
      <c r="C59" s="28">
        <v>0</v>
      </c>
      <c r="D59" s="28"/>
      <c r="E59" s="28">
        <v>4697</v>
      </c>
      <c r="F59" s="28"/>
      <c r="G59" s="28">
        <v>0</v>
      </c>
      <c r="H59" s="28"/>
      <c r="I59" s="28">
        <v>0</v>
      </c>
      <c r="J59" s="28"/>
      <c r="K59" s="28">
        <f>IF(SUM(C59:I59)=SUM(M59:Q59),SUM(C59:I59),SUM(M59:Q59)-SUM(C59:I59))</f>
        <v>4697</v>
      </c>
      <c r="L59" s="28"/>
      <c r="M59" s="28">
        <v>4473</v>
      </c>
      <c r="N59" s="28"/>
      <c r="O59" s="28">
        <v>0</v>
      </c>
      <c r="P59" s="28"/>
      <c r="Q59" s="28">
        <v>224</v>
      </c>
      <c r="R59" s="9"/>
    </row>
    <row r="60" spans="1:18" s="8" customFormat="1" ht="12" customHeight="1">
      <c r="A60" s="28" t="s">
        <v>35</v>
      </c>
      <c r="B60" s="28"/>
      <c r="C60" s="28">
        <v>0</v>
      </c>
      <c r="D60" s="28"/>
      <c r="E60" s="28">
        <v>2078</v>
      </c>
      <c r="F60" s="28"/>
      <c r="G60" s="28">
        <v>0</v>
      </c>
      <c r="H60" s="28"/>
      <c r="I60" s="28">
        <v>0</v>
      </c>
      <c r="J60" s="28"/>
      <c r="K60" s="28">
        <f>IF(SUM(C60:I60)=SUM(M60:Q60),SUM(C60:I60),SUM(M60:Q60)-SUM(C60:I60))</f>
        <v>2078</v>
      </c>
      <c r="L60" s="28"/>
      <c r="M60" s="28">
        <v>1979</v>
      </c>
      <c r="N60" s="28"/>
      <c r="O60" s="28">
        <v>0</v>
      </c>
      <c r="P60" s="28"/>
      <c r="Q60" s="28">
        <v>99</v>
      </c>
      <c r="R60" s="9"/>
    </row>
    <row r="61" spans="1:18" s="8" customFormat="1" ht="12" customHeight="1">
      <c r="A61" s="28" t="s">
        <v>39</v>
      </c>
      <c r="B61" s="28"/>
      <c r="C61" s="28">
        <v>0</v>
      </c>
      <c r="D61" s="28"/>
      <c r="E61" s="28">
        <v>3675</v>
      </c>
      <c r="F61" s="28"/>
      <c r="G61" s="28">
        <v>6110</v>
      </c>
      <c r="H61" s="28"/>
      <c r="I61" s="28">
        <v>0</v>
      </c>
      <c r="J61" s="28"/>
      <c r="K61" s="44">
        <f>IF(SUM(C61:I61)=SUM(M61:Q61),SUM(C61:I61),SUM(M61:Q61)-SUM(C61:I61))</f>
        <v>9785</v>
      </c>
      <c r="L61" s="28"/>
      <c r="M61" s="28">
        <v>9497</v>
      </c>
      <c r="N61" s="28"/>
      <c r="O61" s="28">
        <v>113</v>
      </c>
      <c r="P61" s="28"/>
      <c r="Q61" s="28">
        <v>175</v>
      </c>
      <c r="R61" s="9"/>
    </row>
    <row r="62" spans="1:17" s="8" customFormat="1" ht="12" customHeight="1">
      <c r="A62" s="28"/>
      <c r="B62" s="28"/>
      <c r="C62" s="36"/>
      <c r="D62" s="28"/>
      <c r="E62" s="36"/>
      <c r="F62" s="28"/>
      <c r="G62" s="36"/>
      <c r="H62" s="28"/>
      <c r="I62" s="36"/>
      <c r="J62" s="28"/>
      <c r="K62" s="28"/>
      <c r="L62" s="28"/>
      <c r="M62" s="36"/>
      <c r="N62" s="28"/>
      <c r="O62" s="36"/>
      <c r="P62" s="28"/>
      <c r="Q62" s="36"/>
    </row>
    <row r="63" spans="1:17" s="8" customFormat="1" ht="12" customHeight="1">
      <c r="A63" s="30" t="s">
        <v>62</v>
      </c>
      <c r="B63" s="30"/>
      <c r="C63" s="23"/>
      <c r="D63" s="23"/>
      <c r="E63" s="23"/>
      <c r="F63" s="23"/>
      <c r="G63" s="23"/>
      <c r="H63" s="23"/>
      <c r="I63" s="23"/>
      <c r="J63" s="23"/>
      <c r="K63" s="28"/>
      <c r="L63" s="23"/>
      <c r="M63" s="23"/>
      <c r="N63" s="23"/>
      <c r="O63" s="23"/>
      <c r="P63" s="23"/>
      <c r="Q63" s="23"/>
    </row>
    <row r="64" spans="1:17" s="8" customFormat="1" ht="12" customHeight="1">
      <c r="A64" s="30" t="s">
        <v>63</v>
      </c>
      <c r="B64" s="30"/>
      <c r="C64" s="44">
        <v>0</v>
      </c>
      <c r="D64" s="28"/>
      <c r="E64" s="44">
        <v>864</v>
      </c>
      <c r="F64" s="28"/>
      <c r="G64" s="44">
        <v>0</v>
      </c>
      <c r="H64" s="28"/>
      <c r="I64" s="44">
        <v>0</v>
      </c>
      <c r="J64" s="28"/>
      <c r="K64" s="44">
        <f>IF(SUM(C64:I64)=SUM(M64:Q64),SUM(C64:I64),SUM(M64:Q64)-SUM(C64:I64))</f>
        <v>864</v>
      </c>
      <c r="L64" s="28"/>
      <c r="M64" s="44">
        <v>823</v>
      </c>
      <c r="N64" s="29"/>
      <c r="O64" s="44">
        <v>0</v>
      </c>
      <c r="P64" s="29"/>
      <c r="Q64" s="44">
        <v>41</v>
      </c>
    </row>
    <row r="65" spans="1:17" s="8" customFormat="1" ht="12" customHeight="1">
      <c r="A65" s="30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s="8" customFormat="1" ht="12" customHeight="1">
      <c r="A66" s="30" t="s">
        <v>18</v>
      </c>
      <c r="B66" s="30"/>
      <c r="C66" s="33">
        <f>SUM(C59:C61,C64)</f>
        <v>0</v>
      </c>
      <c r="D66" s="29"/>
      <c r="E66" s="33">
        <f>SUM(E59:E61,E64)</f>
        <v>11314</v>
      </c>
      <c r="F66" s="29"/>
      <c r="G66" s="33">
        <f>SUM(G59:G61,G64)</f>
        <v>6110</v>
      </c>
      <c r="H66" s="29"/>
      <c r="I66" s="33">
        <f>SUM(I59:I61,I64)</f>
        <v>0</v>
      </c>
      <c r="J66" s="28"/>
      <c r="K66" s="33">
        <f>IF(SUM(C66:I66)=SUM(M66:Q66),SUM(C66:I66),SUM(M66:Q66)-SUM(C66:I66))</f>
        <v>17424</v>
      </c>
      <c r="L66" s="28"/>
      <c r="M66" s="33">
        <f>SUM(M59:M61,M64)</f>
        <v>16772</v>
      </c>
      <c r="N66" s="29"/>
      <c r="O66" s="33">
        <f>SUM(O59:O61,O64)</f>
        <v>113</v>
      </c>
      <c r="P66" s="29"/>
      <c r="Q66" s="33">
        <f>SUM(Q59:Q61,Q64)</f>
        <v>539</v>
      </c>
    </row>
    <row r="67" spans="1:17" s="8" customFormat="1" ht="12" customHeight="1">
      <c r="A67" s="30"/>
      <c r="B67" s="30"/>
      <c r="C67" s="23"/>
      <c r="D67" s="23"/>
      <c r="E67" s="23"/>
      <c r="F67" s="23"/>
      <c r="G67" s="23"/>
      <c r="H67" s="23"/>
      <c r="I67" s="23"/>
      <c r="J67" s="23"/>
      <c r="K67" s="28"/>
      <c r="L67" s="23"/>
      <c r="M67" s="23"/>
      <c r="N67" s="23"/>
      <c r="O67" s="23"/>
      <c r="P67" s="23"/>
      <c r="Q67" s="23"/>
    </row>
    <row r="68" spans="1:17" s="8" customFormat="1" ht="12" customHeight="1">
      <c r="A68" s="30" t="s">
        <v>14</v>
      </c>
      <c r="B68" s="30"/>
      <c r="C68" s="23"/>
      <c r="D68" s="23"/>
      <c r="E68" s="23"/>
      <c r="F68" s="23"/>
      <c r="G68" s="23"/>
      <c r="H68" s="23"/>
      <c r="I68" s="23"/>
      <c r="J68" s="23"/>
      <c r="K68" s="28"/>
      <c r="L68" s="23"/>
      <c r="M68" s="23"/>
      <c r="N68" s="23"/>
      <c r="O68" s="23"/>
      <c r="P68" s="23"/>
      <c r="Q68" s="23"/>
    </row>
    <row r="69" spans="1:18" s="8" customFormat="1" ht="12" customHeight="1">
      <c r="A69" s="30" t="s">
        <v>50</v>
      </c>
      <c r="B69" s="30"/>
      <c r="C69" s="23">
        <v>107983</v>
      </c>
      <c r="D69" s="23"/>
      <c r="E69" s="23">
        <v>0</v>
      </c>
      <c r="F69" s="23"/>
      <c r="G69" s="23">
        <v>0</v>
      </c>
      <c r="H69" s="23"/>
      <c r="I69" s="23">
        <v>0</v>
      </c>
      <c r="J69" s="23"/>
      <c r="K69" s="29">
        <f>IF(SUM(C69:I69)=SUM(M69:Q69),SUM(C69:I69),SUM(M69:Q69)-SUM(C69:I69))</f>
        <v>107983</v>
      </c>
      <c r="L69" s="23"/>
      <c r="M69" s="23">
        <v>0</v>
      </c>
      <c r="N69" s="23"/>
      <c r="O69" s="23">
        <v>107983</v>
      </c>
      <c r="P69" s="23"/>
      <c r="Q69" s="23">
        <v>0</v>
      </c>
      <c r="R69" s="9"/>
    </row>
    <row r="70" spans="1:18" s="8" customFormat="1" ht="12" customHeight="1">
      <c r="A70" s="30" t="s">
        <v>52</v>
      </c>
      <c r="B70" s="30"/>
      <c r="C70" s="23">
        <v>0</v>
      </c>
      <c r="D70" s="23"/>
      <c r="E70" s="23">
        <v>0</v>
      </c>
      <c r="F70" s="23"/>
      <c r="G70" s="23">
        <v>0</v>
      </c>
      <c r="H70" s="23"/>
      <c r="I70" s="23">
        <f>2+2482</f>
        <v>2484</v>
      </c>
      <c r="J70" s="23"/>
      <c r="K70" s="29">
        <f>IF(SUM(C70:I70)=SUM(M70:Q70),SUM(C70:I70),SUM(M70:Q70)-SUM(C70:I70))</f>
        <v>2484</v>
      </c>
      <c r="L70" s="23"/>
      <c r="M70" s="23">
        <v>0</v>
      </c>
      <c r="N70" s="23"/>
      <c r="O70" s="23">
        <f>2+2482</f>
        <v>2484</v>
      </c>
      <c r="P70" s="23"/>
      <c r="Q70" s="23">
        <v>0</v>
      </c>
      <c r="R70" s="9"/>
    </row>
    <row r="71" spans="1:18" s="8" customFormat="1" ht="12" customHeight="1">
      <c r="A71" s="30" t="s">
        <v>42</v>
      </c>
      <c r="B71" s="30"/>
      <c r="C71" s="34">
        <v>0</v>
      </c>
      <c r="D71" s="28"/>
      <c r="E71" s="34">
        <v>0</v>
      </c>
      <c r="F71" s="28"/>
      <c r="G71" s="34">
        <v>0</v>
      </c>
      <c r="H71" s="28"/>
      <c r="I71" s="34">
        <v>100000</v>
      </c>
      <c r="J71" s="28"/>
      <c r="K71" s="33">
        <f>IF(SUM(C71:I71)=SUM(M71:Q71),SUM(C71:I71),SUM(M71:Q71)-SUM(C71:I71))</f>
        <v>100000</v>
      </c>
      <c r="L71" s="28"/>
      <c r="M71" s="34">
        <v>0</v>
      </c>
      <c r="N71" s="28"/>
      <c r="O71" s="34">
        <v>100000</v>
      </c>
      <c r="P71" s="28"/>
      <c r="Q71" s="34">
        <v>0</v>
      </c>
      <c r="R71" s="9"/>
    </row>
    <row r="72" spans="1:18" s="8" customFormat="1" ht="12" customHeight="1">
      <c r="A72" s="30"/>
      <c r="B72" s="30"/>
      <c r="C72" s="36"/>
      <c r="D72" s="28"/>
      <c r="E72" s="36"/>
      <c r="F72" s="28"/>
      <c r="G72" s="36"/>
      <c r="H72" s="28"/>
      <c r="I72" s="36"/>
      <c r="J72" s="28"/>
      <c r="K72" s="28"/>
      <c r="L72" s="28"/>
      <c r="M72" s="36"/>
      <c r="N72" s="29"/>
      <c r="O72" s="36"/>
      <c r="P72" s="29"/>
      <c r="Q72" s="36"/>
      <c r="R72" s="9"/>
    </row>
    <row r="73" spans="1:18" s="8" customFormat="1" ht="12" customHeight="1">
      <c r="A73" s="30" t="s">
        <v>19</v>
      </c>
      <c r="B73" s="30"/>
      <c r="C73" s="33">
        <f>SUM(C69:C71)</f>
        <v>107983</v>
      </c>
      <c r="D73" s="28"/>
      <c r="E73" s="33">
        <f>SUM(E69:E71)</f>
        <v>0</v>
      </c>
      <c r="F73" s="28"/>
      <c r="G73" s="33">
        <f>SUM(G69:G71)</f>
        <v>0</v>
      </c>
      <c r="H73" s="28"/>
      <c r="I73" s="33">
        <f>SUM(I69:I71)</f>
        <v>102484</v>
      </c>
      <c r="J73" s="28"/>
      <c r="K73" s="33">
        <f>IF(SUM(C73:I73)=SUM(M73:Q73),SUM(C73:I73),SUM(M73:Q73)-SUM(C73:I73))</f>
        <v>210467</v>
      </c>
      <c r="L73" s="28"/>
      <c r="M73" s="33">
        <f>SUM(M69:M71)</f>
        <v>0</v>
      </c>
      <c r="N73" s="29"/>
      <c r="O73" s="33">
        <f>SUM(O69:O71)</f>
        <v>210467</v>
      </c>
      <c r="P73" s="29"/>
      <c r="Q73" s="33">
        <f>SUM(Q69:Q71)</f>
        <v>0</v>
      </c>
      <c r="R73" s="9"/>
    </row>
    <row r="74" spans="1:18" s="8" customFormat="1" ht="12" customHeight="1">
      <c r="A74" s="30"/>
      <c r="B74" s="30"/>
      <c r="C74" s="34"/>
      <c r="D74" s="28"/>
      <c r="E74" s="34"/>
      <c r="F74" s="28"/>
      <c r="G74" s="34"/>
      <c r="H74" s="28"/>
      <c r="I74" s="34"/>
      <c r="J74" s="28"/>
      <c r="K74" s="28"/>
      <c r="L74" s="28"/>
      <c r="M74" s="34"/>
      <c r="N74" s="28"/>
      <c r="O74" s="34"/>
      <c r="P74" s="28"/>
      <c r="Q74" s="34"/>
      <c r="R74" s="9"/>
    </row>
    <row r="75" spans="1:18" s="8" customFormat="1" ht="12" customHeight="1">
      <c r="A75" s="30" t="s">
        <v>10</v>
      </c>
      <c r="B75" s="30"/>
      <c r="C75" s="40">
        <v>53400</v>
      </c>
      <c r="D75" s="28"/>
      <c r="E75" s="40">
        <v>4939421</v>
      </c>
      <c r="F75" s="28"/>
      <c r="G75" s="40">
        <v>70780</v>
      </c>
      <c r="H75" s="28"/>
      <c r="I75" s="40">
        <v>500</v>
      </c>
      <c r="J75" s="28"/>
      <c r="K75" s="33">
        <f>IF(SUM(C75:I75)=SUM(M75:Q75),SUM(C75:I75),SUM(M75:Q75)-SUM(C75:I75))</f>
        <v>5064101</v>
      </c>
      <c r="L75" s="28"/>
      <c r="M75" s="40">
        <v>0</v>
      </c>
      <c r="N75" s="28"/>
      <c r="O75" s="40">
        <v>5056456</v>
      </c>
      <c r="P75" s="28"/>
      <c r="Q75" s="40">
        <v>7645</v>
      </c>
      <c r="R75" s="7"/>
    </row>
    <row r="76" spans="1:18" s="8" customFormat="1" ht="12" customHeight="1">
      <c r="A76" s="30"/>
      <c r="B76" s="30"/>
      <c r="C76" s="36"/>
      <c r="D76" s="28"/>
      <c r="E76" s="36"/>
      <c r="F76" s="28"/>
      <c r="G76" s="36"/>
      <c r="H76" s="28"/>
      <c r="I76" s="36"/>
      <c r="J76" s="28"/>
      <c r="K76" s="28"/>
      <c r="L76" s="28"/>
      <c r="M76" s="36"/>
      <c r="N76" s="28"/>
      <c r="O76" s="36"/>
      <c r="P76" s="28"/>
      <c r="Q76" s="36"/>
      <c r="R76" s="7"/>
    </row>
    <row r="77" spans="1:18" s="8" customFormat="1" ht="12" customHeight="1">
      <c r="A77" s="30" t="s">
        <v>48</v>
      </c>
      <c r="B77" s="30"/>
      <c r="C77" s="33">
        <f>SUM(C75,C73,C66,C56,C46,C40,C29,C34)</f>
        <v>667755</v>
      </c>
      <c r="D77" s="29"/>
      <c r="E77" s="33">
        <f>SUM(E75,E73,E66,E56,E46,E40,E29,E34)</f>
        <v>5317895</v>
      </c>
      <c r="F77" s="29"/>
      <c r="G77" s="33">
        <f>SUM(G75,G73,G66,G56,G46,G40,G29,G34)</f>
        <v>180173</v>
      </c>
      <c r="H77" s="29"/>
      <c r="I77" s="33">
        <f>SUM(I75,I73,I66,I56,I46,I40,I29,I34)</f>
        <v>506697</v>
      </c>
      <c r="J77" s="29"/>
      <c r="K77" s="33">
        <f>IF(SUM(C77:I77)=SUM(M77:Q77),SUM(C77:I77),SUM(M77:Q77)-SUM(C77:I77))</f>
        <v>6672520</v>
      </c>
      <c r="L77" s="28"/>
      <c r="M77" s="33">
        <f>SUM(M75,M73,M66,M56,M46,M40,M29,M34)</f>
        <v>715547</v>
      </c>
      <c r="N77" s="29"/>
      <c r="O77" s="33">
        <f>SUM(O75,O73,O66,O56,O46,O40,O29,O34)</f>
        <v>5906683</v>
      </c>
      <c r="P77" s="29"/>
      <c r="Q77" s="33">
        <f>SUM(Q75,Q73,Q66,Q56,Q46,Q40,Q29,Q34)</f>
        <v>50290</v>
      </c>
      <c r="R77" s="7"/>
    </row>
    <row r="78" spans="1:18" s="8" customFormat="1" ht="12" customHeight="1">
      <c r="A78" s="30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8"/>
      <c r="M78" s="29"/>
      <c r="N78" s="29"/>
      <c r="O78" s="29"/>
      <c r="P78" s="29"/>
      <c r="Q78" s="29"/>
      <c r="R78" s="7"/>
    </row>
    <row r="79" spans="1:18" s="8" customFormat="1" ht="12" customHeight="1">
      <c r="A79" s="28" t="s">
        <v>15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9"/>
    </row>
    <row r="80" spans="1:18" s="8" customFormat="1" ht="12" customHeight="1">
      <c r="A80" s="30" t="s">
        <v>36</v>
      </c>
      <c r="B80" s="28"/>
      <c r="C80" s="28">
        <v>0</v>
      </c>
      <c r="D80" s="28"/>
      <c r="E80" s="28">
        <v>0</v>
      </c>
      <c r="F80" s="28"/>
      <c r="G80" s="28">
        <v>0</v>
      </c>
      <c r="H80" s="28"/>
      <c r="I80" s="28">
        <f>-1+2338466</f>
        <v>2338465</v>
      </c>
      <c r="J80" s="28"/>
      <c r="K80" s="29">
        <f>IF(SUM(C80:I80)=SUM(M80:Q80),SUM(C80:I80),SUM(M80:Q80)-SUM(C80:I80))</f>
        <v>2338465</v>
      </c>
      <c r="L80" s="28"/>
      <c r="M80" s="28">
        <f>111325+348135</f>
        <v>459460</v>
      </c>
      <c r="N80" s="28"/>
      <c r="O80" s="28">
        <f>-1-111325+1990331</f>
        <v>1879005</v>
      </c>
      <c r="P80" s="28"/>
      <c r="Q80" s="28">
        <v>0</v>
      </c>
      <c r="R80" s="9"/>
    </row>
    <row r="81" spans="1:18" s="8" customFormat="1" ht="12" customHeight="1">
      <c r="A81" s="30" t="s">
        <v>53</v>
      </c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8"/>
      <c r="M81" s="28"/>
      <c r="N81" s="28"/>
      <c r="O81" s="28"/>
      <c r="P81" s="28"/>
      <c r="Q81" s="28"/>
      <c r="R81" s="9"/>
    </row>
    <row r="82" spans="1:18" s="8" customFormat="1" ht="12" customHeight="1">
      <c r="A82" s="30" t="s">
        <v>55</v>
      </c>
      <c r="B82" s="30"/>
      <c r="C82" s="40">
        <v>0</v>
      </c>
      <c r="D82" s="29"/>
      <c r="E82" s="40">
        <v>0</v>
      </c>
      <c r="F82" s="29"/>
      <c r="G82" s="40">
        <v>0</v>
      </c>
      <c r="H82" s="29"/>
      <c r="I82" s="40">
        <v>133750</v>
      </c>
      <c r="J82" s="29"/>
      <c r="K82" s="29">
        <f>IF(SUM(C82:I82)=SUM(M82:Q82),SUM(C82:I82),SUM(M82:Q82)-SUM(C82:I82))</f>
        <v>133750</v>
      </c>
      <c r="L82" s="29"/>
      <c r="M82" s="40">
        <v>0</v>
      </c>
      <c r="N82" s="29"/>
      <c r="O82" s="40">
        <v>133750</v>
      </c>
      <c r="P82" s="29"/>
      <c r="Q82" s="40">
        <v>0</v>
      </c>
      <c r="R82" s="9"/>
    </row>
    <row r="83" spans="1:18" s="8" customFormat="1" ht="12" customHeight="1">
      <c r="A83" s="30" t="s">
        <v>54</v>
      </c>
      <c r="B83" s="30"/>
      <c r="C83" s="40"/>
      <c r="D83" s="28"/>
      <c r="E83" s="40"/>
      <c r="F83" s="28"/>
      <c r="G83" s="40"/>
      <c r="H83" s="28"/>
      <c r="I83" s="40"/>
      <c r="J83" s="28"/>
      <c r="K83" s="29"/>
      <c r="L83" s="28"/>
      <c r="M83" s="40"/>
      <c r="N83" s="28"/>
      <c r="O83" s="40"/>
      <c r="P83" s="28"/>
      <c r="Q83" s="40"/>
      <c r="R83" s="9"/>
    </row>
    <row r="84" spans="1:18" s="8" customFormat="1" ht="12" customHeight="1">
      <c r="A84" s="30" t="s">
        <v>56</v>
      </c>
      <c r="B84" s="30"/>
      <c r="C84" s="46">
        <v>0</v>
      </c>
      <c r="D84" s="28"/>
      <c r="E84" s="46">
        <v>0</v>
      </c>
      <c r="F84" s="28"/>
      <c r="G84" s="46">
        <v>0</v>
      </c>
      <c r="H84" s="28"/>
      <c r="I84" s="46">
        <v>6330</v>
      </c>
      <c r="J84" s="28"/>
      <c r="K84" s="44">
        <f>IF(SUM(C84:I84)=SUM(M84:Q84),SUM(C84:I84),SUM(M84:Q84)-SUM(C84:I84))</f>
        <v>6330</v>
      </c>
      <c r="L84" s="28"/>
      <c r="M84" s="46">
        <v>0</v>
      </c>
      <c r="N84" s="28"/>
      <c r="O84" s="46">
        <v>6330</v>
      </c>
      <c r="P84" s="28"/>
      <c r="Q84" s="46">
        <v>0</v>
      </c>
      <c r="R84" s="9"/>
    </row>
    <row r="85" spans="1:18" s="8" customFormat="1" ht="12" customHeight="1">
      <c r="A85" s="30"/>
      <c r="B85" s="30"/>
      <c r="C85" s="40"/>
      <c r="D85" s="28"/>
      <c r="E85" s="40"/>
      <c r="F85" s="28"/>
      <c r="G85" s="40"/>
      <c r="H85" s="28"/>
      <c r="I85" s="40"/>
      <c r="J85" s="28"/>
      <c r="K85" s="29"/>
      <c r="L85" s="28"/>
      <c r="M85" s="40"/>
      <c r="N85" s="28"/>
      <c r="O85" s="40"/>
      <c r="P85" s="28"/>
      <c r="Q85" s="40"/>
      <c r="R85" s="9"/>
    </row>
    <row r="86" spans="1:18" s="8" customFormat="1" ht="12" customHeight="1">
      <c r="A86" s="30" t="s">
        <v>20</v>
      </c>
      <c r="B86" s="30"/>
      <c r="C86" s="33">
        <f>SUM(C80:C84)</f>
        <v>0</v>
      </c>
      <c r="D86" s="28"/>
      <c r="E86" s="33">
        <f>SUM(E80:E84)</f>
        <v>0</v>
      </c>
      <c r="F86" s="28"/>
      <c r="G86" s="33">
        <f>SUM(G80:G84)</f>
        <v>0</v>
      </c>
      <c r="H86" s="28"/>
      <c r="I86" s="33">
        <f>SUM(I80:I84)</f>
        <v>2478545</v>
      </c>
      <c r="J86" s="29"/>
      <c r="K86" s="33">
        <f>IF(SUM(C86:I86)=SUM(M86:Q86),SUM(C86:I86),SUM(M86:Q86)-SUM(C86:I86))</f>
        <v>2478545</v>
      </c>
      <c r="L86" s="28"/>
      <c r="M86" s="33">
        <f>SUM(M80:M84)</f>
        <v>459460</v>
      </c>
      <c r="N86" s="28"/>
      <c r="O86" s="33">
        <f>SUM(O80:O84)</f>
        <v>2019085</v>
      </c>
      <c r="P86" s="28"/>
      <c r="Q86" s="33">
        <f>SUM(Q80:Q84)</f>
        <v>0</v>
      </c>
      <c r="R86" s="7"/>
    </row>
    <row r="87" spans="1:18" s="8" customFormat="1" ht="12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7"/>
    </row>
    <row r="88" spans="1:18" s="8" customFormat="1" ht="12" customHeight="1" thickBot="1">
      <c r="A88" s="30" t="s">
        <v>21</v>
      </c>
      <c r="B88" s="30"/>
      <c r="C88" s="37">
        <f>C77+C86</f>
        <v>667755</v>
      </c>
      <c r="D88" s="28"/>
      <c r="E88" s="37">
        <f>E77+E86</f>
        <v>5317895</v>
      </c>
      <c r="F88" s="28"/>
      <c r="G88" s="37">
        <f>G77+G86</f>
        <v>180173</v>
      </c>
      <c r="H88" s="28"/>
      <c r="I88" s="37">
        <f>I77+I86</f>
        <v>2985242</v>
      </c>
      <c r="J88" s="28"/>
      <c r="K88" s="37">
        <f>IF(SUM(C88:I88)=SUM(M88:Q88),SUM(C88:I88),SUM(M88:Q88)-SUM(C88:I88))</f>
        <v>9151065</v>
      </c>
      <c r="L88" s="28"/>
      <c r="M88" s="37">
        <f>M77+M86</f>
        <v>1175007</v>
      </c>
      <c r="N88" s="28"/>
      <c r="O88" s="37">
        <f>O77+O86</f>
        <v>7925768</v>
      </c>
      <c r="P88" s="28"/>
      <c r="Q88" s="37">
        <f>Q77+Q86</f>
        <v>50290</v>
      </c>
      <c r="R88" s="7"/>
    </row>
    <row r="89" spans="1:18" s="8" customFormat="1" ht="12" customHeight="1" thickTop="1">
      <c r="A89" s="28"/>
      <c r="B89" s="28"/>
      <c r="C89" s="29"/>
      <c r="D89" s="28"/>
      <c r="E89" s="29"/>
      <c r="F89" s="28"/>
      <c r="G89" s="29"/>
      <c r="H89" s="28"/>
      <c r="I89" s="29"/>
      <c r="J89" s="28"/>
      <c r="K89" s="29"/>
      <c r="L89" s="28"/>
      <c r="M89" s="29"/>
      <c r="N89" s="28"/>
      <c r="O89" s="29"/>
      <c r="P89" s="28"/>
      <c r="Q89" s="29"/>
      <c r="R89" s="7"/>
    </row>
    <row r="90" spans="1:18" s="8" customFormat="1" ht="12" customHeight="1">
      <c r="A90" s="7"/>
      <c r="B90" s="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7"/>
    </row>
    <row r="91" spans="1:18" s="8" customFormat="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ht="12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8" customFormat="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s="8" customFormat="1" ht="12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s="8" customFormat="1" ht="12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7" s="8" customFormat="1" ht="12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8" customFormat="1" ht="12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="8" customFormat="1" ht="12" customHeight="1"/>
    <row r="100" s="8" customFormat="1" ht="12" customHeight="1"/>
    <row r="101" s="8" customFormat="1" ht="12" customHeight="1"/>
    <row r="102" spans="1:17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</sheetData>
  <sheetProtection/>
  <mergeCells count="5">
    <mergeCell ref="C4:G4"/>
    <mergeCell ref="C3:Q3"/>
    <mergeCell ref="C5:Q5"/>
    <mergeCell ref="C6:Q6"/>
    <mergeCell ref="A2:A7"/>
  </mergeCells>
  <conditionalFormatting sqref="K1:K2 K4 K7:K65536">
    <cfRule type="cellIs" priority="4" dxfId="1" operator="equal" stopIfTrue="1">
      <formula>-1</formula>
    </cfRule>
    <cfRule type="cellIs" priority="5" dxfId="1" operator="equal" stopIfTrue="1">
      <formula>1</formula>
    </cfRule>
  </conditionalFormatting>
  <conditionalFormatting sqref="A15:IV67 R68:IV86 A68:Q88">
    <cfRule type="expression" priority="6" dxfId="0" stopIfTrue="1">
      <formula>MOD(ROW(),2)=1</formula>
    </cfRule>
  </conditionalFormatting>
  <printOptions horizontalCentered="1"/>
  <pageMargins left="0.25" right="0.25" top="0.5" bottom="0.5" header="0.3" footer="0.3"/>
  <pageSetup fitToHeight="0" fitToWidth="1" horizontalDpi="600" verticalDpi="600" orientation="landscape" scale="87" r:id="rId2"/>
  <headerFooter alignWithMargins="0">
    <oddFooter>&amp;R&amp;"Goudy Old Style,Regular"Page &amp;P of &amp;N</oddFooter>
  </headerFooter>
  <rowBreaks count="1" manualBreakCount="1">
    <brk id="5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2013-09-25T18:31:00Z</cp:lastPrinted>
  <dcterms:created xsi:type="dcterms:W3CDTF">2002-11-21T21:49:29Z</dcterms:created>
  <dcterms:modified xsi:type="dcterms:W3CDTF">2013-10-22T13:58:55Z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