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465" activeTab="0"/>
  </bookViews>
  <sheets>
    <sheet name="Analysis C2B" sheetId="1" r:id="rId1"/>
  </sheets>
  <definedNames>
    <definedName name="_xlnm.Print_Titles" localSheetId="0">'Analysis C2B'!$1:$14</definedName>
    <definedName name="totadm">#REF!</definedName>
    <definedName name="totcws">#REF!</definedName>
  </definedNames>
  <calcPr fullCalcOnLoad="1"/>
</workbook>
</file>

<file path=xl/sharedStrings.xml><?xml version="1.0" encoding="utf-8"?>
<sst xmlns="http://schemas.openxmlformats.org/spreadsheetml/2006/main" count="137" uniqueCount="85">
  <si>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</si>
  <si>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</si>
  <si>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</si>
  <si>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</si>
  <si>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</si>
  <si>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</si>
  <si>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</si>
  <si>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</si>
  <si>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</si>
  <si>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</si>
  <si>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</si>
  <si>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</si>
  <si>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  Arts and sciences-</t>
  </si>
  <si>
    <t xml:space="preserve">      Total professional studies</t>
  </si>
  <si>
    <t xml:space="preserve">   Continuing education</t>
  </si>
  <si>
    <t xml:space="preserve">   Developmental education</t>
  </si>
  <si>
    <t xml:space="preserve">   Interdisciplinary</t>
  </si>
  <si>
    <t xml:space="preserve">   Liberal arts</t>
  </si>
  <si>
    <t xml:space="preserve">   Professional studies-</t>
  </si>
  <si>
    <t xml:space="preserve">    Business administration</t>
  </si>
  <si>
    <t xml:space="preserve">    Education</t>
  </si>
  <si>
    <t xml:space="preserve">    Nursing</t>
  </si>
  <si>
    <t xml:space="preserve">   Science</t>
  </si>
  <si>
    <t xml:space="preserve">   Student technology fee projects</t>
  </si>
  <si>
    <t xml:space="preserve">   Library</t>
  </si>
  <si>
    <t xml:space="preserve">   Child care center</t>
  </si>
  <si>
    <t xml:space="preserve">   Student aid and scholarships</t>
  </si>
  <si>
    <t xml:space="preserve">   Student government association</t>
  </si>
  <si>
    <t xml:space="preserve">   Human resource management</t>
  </si>
  <si>
    <t xml:space="preserve">   Management information system</t>
  </si>
  <si>
    <t xml:space="preserve">   Staff incentive</t>
  </si>
  <si>
    <t xml:space="preserve">   Building operations</t>
  </si>
  <si>
    <t xml:space="preserve">        Total instruction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</si>
  <si>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</si>
  <si>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</si>
  <si>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</si>
  <si>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</si>
  <si>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</si>
  <si>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</si>
  <si>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</si>
  <si>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   Total arts and sciences</t>
  </si>
  <si>
    <t xml:space="preserve">   Student activities and intramurals</t>
  </si>
  <si>
    <t xml:space="preserve"> Instruction--</t>
  </si>
  <si>
    <t xml:space="preserve">     Behavioral and social sciences</t>
  </si>
  <si>
    <t xml:space="preserve">     Biological sciences</t>
  </si>
  <si>
    <t xml:space="preserve">     Mathematics and physical sciences</t>
  </si>
  <si>
    <t xml:space="preserve"> Public service--</t>
  </si>
  <si>
    <t xml:space="preserve"> Academic support--</t>
  </si>
  <si>
    <t xml:space="preserve"> Student services--</t>
  </si>
  <si>
    <t xml:space="preserve"> Operation and maintenance of plant--</t>
  </si>
  <si>
    <t xml:space="preserve"> Institutional support--</t>
  </si>
  <si>
    <t xml:space="preserve"> Scholarships and fellowships</t>
  </si>
  <si>
    <t xml:space="preserve"> Auxiliary enterprises--</t>
  </si>
  <si>
    <t xml:space="preserve">   Expenditures</t>
  </si>
  <si>
    <t xml:space="preserve">   Nonmandatory transfers for-</t>
  </si>
  <si>
    <t>Educational and general:</t>
  </si>
  <si>
    <t xml:space="preserve">   Academic affairs</t>
  </si>
  <si>
    <t xml:space="preserve">    Arts, english, and humanities</t>
  </si>
  <si>
    <t xml:space="preserve">   Campus mail</t>
  </si>
  <si>
    <t xml:space="preserve">   Office of the Chancellor</t>
  </si>
  <si>
    <t xml:space="preserve">   LSUA downtown</t>
  </si>
  <si>
    <t xml:space="preserve">   Institutional advancement</t>
  </si>
  <si>
    <t xml:space="preserve">    Depreciation expense</t>
  </si>
  <si>
    <t xml:space="preserve">          Total educational and general expenditures</t>
  </si>
  <si>
    <t xml:space="preserve"> Research--</t>
  </si>
  <si>
    <t xml:space="preserve">   Biological sciences</t>
  </si>
  <si>
    <t xml:space="preserve">   Education</t>
  </si>
  <si>
    <t xml:space="preserve">        Total research</t>
  </si>
  <si>
    <t xml:space="preserve">   Alterations and repairs</t>
  </si>
  <si>
    <t xml:space="preserve">   Mandatory transfers for principal and interest</t>
  </si>
  <si>
    <t>For the year ended June 30, 2009</t>
  </si>
  <si>
    <t>Current Restricted Fund Expenditures</t>
  </si>
  <si>
    <t>ANALYSIS C-2B</t>
  </si>
  <si>
    <t>Indirect Cost</t>
  </si>
  <si>
    <t xml:space="preserve">   Testing service</t>
  </si>
  <si>
    <t xml:space="preserve">   Orientation</t>
  </si>
  <si>
    <t xml:space="preserve">   Endowment challenge</t>
  </si>
  <si>
    <t xml:space="preserve">   Project management</t>
  </si>
  <si>
    <t xml:space="preserve">   Campus security</t>
  </si>
  <si>
    <t xml:space="preserve"> Transfers--</t>
  </si>
  <si>
    <t xml:space="preserve">   Nonmandatory for capital improvements</t>
  </si>
  <si>
    <t xml:space="preserve">          Educational and general expenditures</t>
  </si>
  <si>
    <t xml:space="preserve">   Physical sciences</t>
  </si>
  <si>
    <t xml:space="preserve">   Arts, english, and humanities</t>
  </si>
  <si>
    <t xml:space="preserve">   Community service - youth programs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</si>
</sst>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dddd\,\ mmmm\ dd\,\ yyyy"/>
    <numFmt numFmtId="170" formatCode="[$-409]h:mm:ss\ AM/P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0" xfId="45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7" fontId="6" fillId="0" borderId="0" xfId="45" applyNumberFormat="1" applyFont="1" applyFill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4" fontId="6" fillId="0" borderId="0" xfId="45" applyFont="1" applyFill="1" applyAlignment="1">
      <alignment vertical="center"/>
    </xf>
    <xf numFmtId="167" fontId="6" fillId="0" borderId="0" xfId="45" applyNumberFormat="1" applyFont="1" applyFill="1" applyBorder="1" applyAlignment="1">
      <alignment vertical="center"/>
    </xf>
    <xf numFmtId="43" fontId="6" fillId="0" borderId="0" xfId="42" applyFont="1" applyFill="1" applyAlignment="1">
      <alignment vertical="center"/>
    </xf>
    <xf numFmtId="43" fontId="6" fillId="0" borderId="10" xfId="42" applyFont="1" applyFill="1" applyBorder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165" fontId="6" fillId="0" borderId="13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2" fontId="6" fillId="0" borderId="14" xfId="42" applyNumberFormat="1" applyFont="1" applyFill="1" applyBorder="1" applyAlignment="1">
      <alignment vertical="center"/>
    </xf>
    <xf numFmtId="165" fontId="6" fillId="0" borderId="0" xfId="42" applyNumberFormat="1" applyFont="1" applyAlignment="1">
      <alignment vertical="center"/>
    </xf>
    <xf numFmtId="165" fontId="6" fillId="0" borderId="11" xfId="42" applyNumberFormat="1" applyFont="1" applyFill="1" applyBorder="1" applyAlignment="1">
      <alignment horizontal="right" vertical="center"/>
    </xf>
    <xf numFmtId="167" fontId="6" fillId="0" borderId="14" xfId="45" applyNumberFormat="1" applyFont="1" applyFill="1" applyBorder="1" applyAlignment="1">
      <alignment vertical="center"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57150</xdr:rowOff>
    </xdr:from>
    <xdr:to>
      <xdr:col>0</xdr:col>
      <xdr:colOff>2171700</xdr:colOff>
      <xdr:row>7</xdr:row>
      <xdr:rowOff>133350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150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4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9.00390625" style="1" customWidth="1"/>
    <col min="2" max="2" width="1.7109375" style="1" customWidth="1"/>
    <col min="3" max="3" width="12.71093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0.8515625" style="1" bestFit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" width="1.7109375" style="1" customWidth="1"/>
    <col min="17" max="17" width="12.7109375" style="1" customWidth="1"/>
    <col min="18" max="16384" width="9.140625" style="1" customWidth="1"/>
  </cols>
  <sheetData>
    <row r="1" spans="1:17" ht="12.75">
      <c r="A1" s="37"/>
      <c r="B1" s="9"/>
      <c r="C1" s="9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37"/>
      <c r="B2" s="9"/>
      <c r="C2" s="9"/>
      <c r="D2" s="9"/>
      <c r="E2" s="9"/>
      <c r="F2" s="9"/>
      <c r="G2" s="9"/>
      <c r="H2" s="9"/>
      <c r="I2" s="6"/>
      <c r="J2" s="6"/>
      <c r="K2" s="6"/>
      <c r="L2" s="6"/>
      <c r="M2" s="6"/>
      <c r="N2" s="6"/>
      <c r="O2" s="6"/>
      <c r="P2" s="6"/>
      <c r="Q2" s="8"/>
    </row>
    <row r="3" spans="1:17" ht="16.5">
      <c r="A3" s="37"/>
      <c r="B3" s="10"/>
      <c r="C3" s="36" t="s">
        <v>72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8.25" customHeight="1">
      <c r="A4" s="37"/>
      <c r="B4" s="13"/>
      <c r="C4" s="36"/>
      <c r="D4" s="36"/>
      <c r="E4" s="36"/>
      <c r="F4" s="36"/>
      <c r="G4" s="36"/>
      <c r="H4" s="12"/>
      <c r="I4" s="7"/>
      <c r="J4" s="7"/>
      <c r="K4" s="7"/>
      <c r="L4" s="7"/>
      <c r="M4" s="7"/>
      <c r="N4" s="7"/>
      <c r="O4" s="7"/>
      <c r="P4" s="7"/>
      <c r="Q4" s="7"/>
    </row>
    <row r="5" spans="1:17" ht="16.5">
      <c r="A5" s="37"/>
      <c r="B5" s="10"/>
      <c r="C5" s="36" t="s">
        <v>71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6.5">
      <c r="A6" s="37"/>
      <c r="B6" s="10"/>
      <c r="C6" s="36" t="s">
        <v>70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0.5" customHeight="1">
      <c r="A7" s="37"/>
      <c r="B7" s="10"/>
      <c r="C7" s="10"/>
      <c r="D7" s="10"/>
      <c r="E7" s="10"/>
      <c r="F7" s="10"/>
      <c r="G7" s="10"/>
      <c r="H7" s="9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37"/>
      <c r="B8" s="11"/>
      <c r="C8" s="11"/>
      <c r="D8" s="11"/>
      <c r="E8" s="11"/>
      <c r="F8" s="11"/>
      <c r="G8" s="11"/>
      <c r="H8" s="9"/>
      <c r="I8" s="4"/>
      <c r="J8" s="4"/>
      <c r="K8" s="4"/>
      <c r="L8" s="4"/>
      <c r="M8" s="4"/>
      <c r="N8" s="4"/>
      <c r="O8" s="4"/>
      <c r="P8" s="4"/>
      <c r="Q8" s="4"/>
    </row>
    <row r="10" spans="1:17" ht="13.5">
      <c r="A10" s="19"/>
      <c r="B10" s="19"/>
      <c r="C10" s="20" t="s">
        <v>0</v>
      </c>
      <c r="D10" s="20"/>
      <c r="E10" s="20"/>
      <c r="F10" s="20"/>
      <c r="G10" s="20"/>
      <c r="H10" s="20"/>
      <c r="I10" s="20"/>
      <c r="J10" s="19"/>
      <c r="K10" s="19"/>
      <c r="L10" s="19"/>
      <c r="M10" s="20" t="s">
        <v>1</v>
      </c>
      <c r="N10" s="20"/>
      <c r="O10" s="20"/>
      <c r="P10" s="20"/>
      <c r="Q10" s="20"/>
    </row>
    <row r="11" spans="1:17" ht="13.5">
      <c r="A11" s="19"/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3.5">
      <c r="A12" s="19"/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 t="s">
        <v>2</v>
      </c>
      <c r="N12" s="21"/>
      <c r="O12" s="21"/>
      <c r="P12" s="21"/>
      <c r="Q12" s="21" t="s">
        <v>73</v>
      </c>
    </row>
    <row r="13" spans="1:17" ht="13.5">
      <c r="A13" s="19"/>
      <c r="B13" s="19"/>
      <c r="C13" s="22" t="s">
        <v>3</v>
      </c>
      <c r="D13" s="21"/>
      <c r="E13" s="22" t="s">
        <v>4</v>
      </c>
      <c r="F13" s="21"/>
      <c r="G13" s="22" t="s">
        <v>5</v>
      </c>
      <c r="H13" s="21"/>
      <c r="I13" s="22" t="s">
        <v>6</v>
      </c>
      <c r="J13" s="21"/>
      <c r="K13" s="22" t="s">
        <v>7</v>
      </c>
      <c r="L13" s="21"/>
      <c r="M13" s="22" t="s">
        <v>8</v>
      </c>
      <c r="N13" s="21"/>
      <c r="O13" s="22" t="s">
        <v>9</v>
      </c>
      <c r="P13" s="21"/>
      <c r="Q13" s="22" t="s">
        <v>10</v>
      </c>
    </row>
    <row r="14" spans="1:17" ht="13.5">
      <c r="A14" s="19"/>
      <c r="B14" s="19"/>
      <c r="C14" s="23"/>
      <c r="D14" s="21"/>
      <c r="E14" s="23"/>
      <c r="F14" s="21"/>
      <c r="G14" s="23"/>
      <c r="H14" s="21"/>
      <c r="I14" s="23"/>
      <c r="J14" s="21"/>
      <c r="K14" s="23"/>
      <c r="L14" s="21"/>
      <c r="M14" s="23"/>
      <c r="N14" s="21"/>
      <c r="O14" s="23"/>
      <c r="P14" s="21"/>
      <c r="Q14" s="23"/>
    </row>
    <row r="15" spans="1:17" s="3" customFormat="1" ht="13.5">
      <c r="A15" s="24" t="s">
        <v>55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3" customFormat="1" ht="13.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3" customFormat="1" ht="13.5">
      <c r="A17" s="24" t="s">
        <v>42</v>
      </c>
      <c r="B17" s="2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3" customFormat="1" ht="13.5">
      <c r="A18" s="24" t="s">
        <v>12</v>
      </c>
      <c r="B18" s="2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5"/>
      <c r="Q18" s="15"/>
    </row>
    <row r="19" spans="1:17" s="5" customFormat="1" ht="13.5">
      <c r="A19" s="25" t="s">
        <v>57</v>
      </c>
      <c r="B19" s="25"/>
      <c r="C19" s="25">
        <v>0</v>
      </c>
      <c r="D19" s="25"/>
      <c r="E19" s="14">
        <v>4901</v>
      </c>
      <c r="F19" s="25"/>
      <c r="G19" s="14">
        <v>1468</v>
      </c>
      <c r="H19" s="25"/>
      <c r="I19" s="25">
        <v>0</v>
      </c>
      <c r="J19" s="25"/>
      <c r="K19" s="14">
        <f>IF(SUM(C19:I19)=SUM(M19:Q19),SUM(C19:I19),SUM(M19:Q19)-SUM(C19:I19))</f>
        <v>6369</v>
      </c>
      <c r="L19" s="25"/>
      <c r="M19" s="14">
        <v>4668</v>
      </c>
      <c r="N19" s="14"/>
      <c r="O19" s="26">
        <v>1468</v>
      </c>
      <c r="P19" s="14"/>
      <c r="Q19" s="14">
        <v>233</v>
      </c>
    </row>
    <row r="20" spans="1:17" s="3" customFormat="1" ht="13.5">
      <c r="A20" s="24" t="s">
        <v>43</v>
      </c>
      <c r="B20" s="24"/>
      <c r="C20" s="15">
        <v>0</v>
      </c>
      <c r="D20" s="15"/>
      <c r="E20" s="15">
        <v>2081</v>
      </c>
      <c r="F20" s="15"/>
      <c r="G20" s="27">
        <v>0</v>
      </c>
      <c r="H20" s="15"/>
      <c r="I20" s="15">
        <v>0</v>
      </c>
      <c r="J20" s="15"/>
      <c r="K20" s="15">
        <f>IF(SUM(C20:I20)=SUM(M20:Q20),SUM(C20:I20),SUM(M20:Q20)-SUM(C20:I20))</f>
        <v>2081</v>
      </c>
      <c r="L20" s="15"/>
      <c r="M20" s="15">
        <v>1982</v>
      </c>
      <c r="N20" s="15"/>
      <c r="O20" s="16">
        <v>0</v>
      </c>
      <c r="P20" s="15"/>
      <c r="Q20" s="15">
        <v>99</v>
      </c>
    </row>
    <row r="21" spans="1:17" s="3" customFormat="1" ht="13.5">
      <c r="A21" s="24" t="s">
        <v>44</v>
      </c>
      <c r="B21" s="24"/>
      <c r="C21" s="15">
        <v>0</v>
      </c>
      <c r="D21" s="15"/>
      <c r="E21" s="15">
        <v>6685</v>
      </c>
      <c r="F21" s="15"/>
      <c r="G21" s="27">
        <v>0</v>
      </c>
      <c r="H21" s="15"/>
      <c r="I21" s="15">
        <v>0</v>
      </c>
      <c r="J21" s="15"/>
      <c r="K21" s="15">
        <f aca="true" t="shared" si="0" ref="K21:K86">IF(SUM(C21:I21)=SUM(M21:Q21),SUM(C21:I21),SUM(M21:Q21)-SUM(C21:I21))</f>
        <v>6685</v>
      </c>
      <c r="L21" s="15"/>
      <c r="M21" s="16">
        <v>6366</v>
      </c>
      <c r="N21" s="15"/>
      <c r="O21" s="16">
        <v>0</v>
      </c>
      <c r="P21" s="15"/>
      <c r="Q21" s="16">
        <f>1+318</f>
        <v>319</v>
      </c>
    </row>
    <row r="22" spans="1:17" s="3" customFormat="1" ht="13.5">
      <c r="A22" s="24" t="s">
        <v>45</v>
      </c>
      <c r="B22" s="24"/>
      <c r="C22" s="17">
        <v>278308</v>
      </c>
      <c r="D22" s="15"/>
      <c r="E22" s="17">
        <v>1747</v>
      </c>
      <c r="F22" s="15"/>
      <c r="G22" s="28">
        <v>0</v>
      </c>
      <c r="H22" s="15"/>
      <c r="I22" s="17">
        <v>0</v>
      </c>
      <c r="J22" s="15"/>
      <c r="K22" s="17">
        <f t="shared" si="0"/>
        <v>280055</v>
      </c>
      <c r="L22" s="15"/>
      <c r="M22" s="17">
        <v>31838</v>
      </c>
      <c r="N22" s="15"/>
      <c r="O22" s="17">
        <v>245057</v>
      </c>
      <c r="P22" s="15"/>
      <c r="Q22" s="17">
        <f>3162-2</f>
        <v>3160</v>
      </c>
    </row>
    <row r="23" spans="1:17" s="3" customFormat="1" ht="13.5">
      <c r="A23" s="24" t="s">
        <v>40</v>
      </c>
      <c r="B23" s="24"/>
      <c r="C23" s="18">
        <f>SUM(C19:C22)</f>
        <v>278308</v>
      </c>
      <c r="D23" s="15"/>
      <c r="E23" s="18">
        <f>SUM(E19:E22)</f>
        <v>15414</v>
      </c>
      <c r="F23" s="15"/>
      <c r="G23" s="34">
        <f>SUM(G19:G22)</f>
        <v>1468</v>
      </c>
      <c r="H23" s="15"/>
      <c r="I23" s="18">
        <f>SUM(I19:I22)</f>
        <v>0</v>
      </c>
      <c r="J23" s="15"/>
      <c r="K23" s="18">
        <f t="shared" si="0"/>
        <v>295190</v>
      </c>
      <c r="L23" s="15"/>
      <c r="M23" s="18">
        <f>SUM(M19:M22)</f>
        <v>44854</v>
      </c>
      <c r="N23" s="15"/>
      <c r="O23" s="18">
        <f>SUM(O19:O22)</f>
        <v>246525</v>
      </c>
      <c r="P23" s="15"/>
      <c r="Q23" s="18">
        <f>SUM(Q19:Q22)</f>
        <v>3811</v>
      </c>
    </row>
    <row r="24" spans="1:17" s="3" customFormat="1" ht="13.5">
      <c r="A24" s="24"/>
      <c r="B24" s="24"/>
      <c r="C24" s="16"/>
      <c r="D24" s="16"/>
      <c r="E24" s="16"/>
      <c r="F24" s="16"/>
      <c r="G24" s="16"/>
      <c r="H24" s="16"/>
      <c r="I24" s="16"/>
      <c r="J24" s="16"/>
      <c r="K24" s="15"/>
      <c r="L24" s="16"/>
      <c r="M24" s="16"/>
      <c r="N24" s="16"/>
      <c r="O24" s="16"/>
      <c r="P24" s="16"/>
      <c r="Q24" s="16"/>
    </row>
    <row r="25" spans="1:17" s="3" customFormat="1" ht="13.5">
      <c r="A25" s="24" t="s">
        <v>15</v>
      </c>
      <c r="B25" s="24" t="s">
        <v>11</v>
      </c>
      <c r="C25" s="17">
        <v>234234</v>
      </c>
      <c r="D25" s="16"/>
      <c r="E25" s="17">
        <v>0</v>
      </c>
      <c r="F25" s="16"/>
      <c r="G25" s="17">
        <v>0</v>
      </c>
      <c r="H25" s="16"/>
      <c r="I25" s="17">
        <v>0</v>
      </c>
      <c r="J25" s="16"/>
      <c r="K25" s="17">
        <f t="shared" si="0"/>
        <v>234234</v>
      </c>
      <c r="L25" s="16"/>
      <c r="M25" s="17">
        <v>23126</v>
      </c>
      <c r="N25" s="16"/>
      <c r="O25" s="17">
        <v>199951</v>
      </c>
      <c r="P25" s="16"/>
      <c r="Q25" s="17">
        <v>11157</v>
      </c>
    </row>
    <row r="26" spans="1:17" s="3" customFormat="1" ht="13.5">
      <c r="A26" s="24"/>
      <c r="B26" s="24"/>
      <c r="C26" s="16"/>
      <c r="D26" s="16"/>
      <c r="E26" s="16"/>
      <c r="F26" s="16"/>
      <c r="G26" s="16"/>
      <c r="H26" s="16"/>
      <c r="I26" s="16"/>
      <c r="J26" s="16"/>
      <c r="K26" s="15"/>
      <c r="L26" s="16"/>
      <c r="M26" s="16"/>
      <c r="N26" s="16"/>
      <c r="O26" s="16"/>
      <c r="P26" s="16"/>
      <c r="Q26" s="16"/>
    </row>
    <row r="27" spans="1:17" s="3" customFormat="1" ht="13.5">
      <c r="A27" s="24" t="s">
        <v>16</v>
      </c>
      <c r="B27" s="24" t="s">
        <v>11</v>
      </c>
      <c r="C27" s="17">
        <v>0</v>
      </c>
      <c r="D27" s="16"/>
      <c r="E27" s="17">
        <v>0</v>
      </c>
      <c r="F27" s="16"/>
      <c r="G27" s="17">
        <v>4620</v>
      </c>
      <c r="H27" s="16"/>
      <c r="I27" s="17">
        <v>2380</v>
      </c>
      <c r="J27" s="16"/>
      <c r="K27" s="17">
        <f t="shared" si="0"/>
        <v>7000</v>
      </c>
      <c r="L27" s="16"/>
      <c r="M27" s="17">
        <v>7000</v>
      </c>
      <c r="N27" s="16"/>
      <c r="O27" s="17">
        <v>0</v>
      </c>
      <c r="P27" s="16"/>
      <c r="Q27" s="17">
        <v>0</v>
      </c>
    </row>
    <row r="28" spans="1:17" s="3" customFormat="1" ht="13.5">
      <c r="A28" s="24"/>
      <c r="B28" s="24"/>
      <c r="C28" s="16"/>
      <c r="D28" s="16"/>
      <c r="E28" s="16"/>
      <c r="F28" s="16"/>
      <c r="G28" s="16"/>
      <c r="H28" s="16"/>
      <c r="I28" s="16"/>
      <c r="J28" s="16"/>
      <c r="K28" s="15"/>
      <c r="L28" s="16"/>
      <c r="M28" s="16"/>
      <c r="N28" s="16"/>
      <c r="O28" s="16"/>
      <c r="P28" s="16"/>
      <c r="Q28" s="16"/>
    </row>
    <row r="29" spans="1:17" s="3" customFormat="1" ht="13.5">
      <c r="A29" s="24" t="s">
        <v>17</v>
      </c>
      <c r="B29" s="24" t="s">
        <v>11</v>
      </c>
      <c r="C29" s="17">
        <v>0</v>
      </c>
      <c r="D29" s="16"/>
      <c r="E29" s="17">
        <v>0</v>
      </c>
      <c r="F29" s="16"/>
      <c r="G29" s="17">
        <v>9267</v>
      </c>
      <c r="H29" s="16"/>
      <c r="I29" s="17">
        <v>4653</v>
      </c>
      <c r="J29" s="16"/>
      <c r="K29" s="17">
        <f t="shared" si="0"/>
        <v>13920</v>
      </c>
      <c r="L29" s="16"/>
      <c r="M29" s="17">
        <v>10500</v>
      </c>
      <c r="N29" s="16"/>
      <c r="O29" s="17">
        <f>3421-1</f>
        <v>3420</v>
      </c>
      <c r="P29" s="16"/>
      <c r="Q29" s="17">
        <v>0</v>
      </c>
    </row>
    <row r="30" spans="1:17" s="3" customFormat="1" ht="13.5">
      <c r="A30" s="24"/>
      <c r="B30" s="2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3" customFormat="1" ht="13.5">
      <c r="A31" s="24" t="s">
        <v>18</v>
      </c>
      <c r="B31" s="24" t="s">
        <v>11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s="3" customFormat="1" ht="13.5">
      <c r="A32" s="24" t="s">
        <v>19</v>
      </c>
      <c r="B32" s="24"/>
      <c r="C32" s="15">
        <v>0</v>
      </c>
      <c r="D32" s="15"/>
      <c r="E32" s="15">
        <v>5287</v>
      </c>
      <c r="F32" s="15"/>
      <c r="G32" s="15">
        <v>7840</v>
      </c>
      <c r="H32" s="15"/>
      <c r="I32" s="15">
        <v>3062</v>
      </c>
      <c r="J32" s="15"/>
      <c r="K32" s="15">
        <f t="shared" si="0"/>
        <v>16189</v>
      </c>
      <c r="L32" s="15"/>
      <c r="M32" s="15">
        <v>12035</v>
      </c>
      <c r="N32" s="15"/>
      <c r="O32" s="15">
        <v>3902</v>
      </c>
      <c r="P32" s="15"/>
      <c r="Q32" s="15">
        <v>252</v>
      </c>
    </row>
    <row r="33" spans="1:17" s="3" customFormat="1" ht="13.5">
      <c r="A33" s="24" t="s">
        <v>20</v>
      </c>
      <c r="B33" s="24"/>
      <c r="C33" s="15">
        <v>0</v>
      </c>
      <c r="D33" s="15"/>
      <c r="E33" s="15">
        <v>3692</v>
      </c>
      <c r="F33" s="15"/>
      <c r="G33" s="15">
        <v>4920</v>
      </c>
      <c r="H33" s="15"/>
      <c r="I33" s="15">
        <v>1273</v>
      </c>
      <c r="J33" s="15"/>
      <c r="K33" s="15">
        <f t="shared" si="0"/>
        <v>9885</v>
      </c>
      <c r="L33" s="15"/>
      <c r="M33" s="15">
        <v>7016</v>
      </c>
      <c r="N33" s="15"/>
      <c r="O33" s="15">
        <v>2693</v>
      </c>
      <c r="P33" s="15"/>
      <c r="Q33" s="15">
        <v>176</v>
      </c>
    </row>
    <row r="34" spans="1:17" s="3" customFormat="1" ht="13.5">
      <c r="A34" s="24" t="s">
        <v>21</v>
      </c>
      <c r="B34" s="24"/>
      <c r="C34" s="17">
        <v>149413</v>
      </c>
      <c r="D34" s="15"/>
      <c r="E34" s="17">
        <v>2672</v>
      </c>
      <c r="F34" s="15"/>
      <c r="G34" s="17">
        <v>107182</v>
      </c>
      <c r="H34" s="15"/>
      <c r="I34" s="17">
        <v>3373</v>
      </c>
      <c r="J34" s="15"/>
      <c r="K34" s="17">
        <f t="shared" si="0"/>
        <v>262640</v>
      </c>
      <c r="L34" s="15"/>
      <c r="M34" s="17">
        <v>256797</v>
      </c>
      <c r="N34" s="15"/>
      <c r="O34" s="17">
        <v>5715</v>
      </c>
      <c r="P34" s="15"/>
      <c r="Q34" s="17">
        <f>1+127</f>
        <v>128</v>
      </c>
    </row>
    <row r="35" spans="1:17" s="3" customFormat="1" ht="13.5">
      <c r="A35" s="24" t="s">
        <v>13</v>
      </c>
      <c r="B35" s="24"/>
      <c r="C35" s="18">
        <f>SUM(C32:C34)</f>
        <v>149413</v>
      </c>
      <c r="D35" s="15"/>
      <c r="E35" s="18">
        <f>SUM(E32:E34)</f>
        <v>11651</v>
      </c>
      <c r="F35" s="15"/>
      <c r="G35" s="18">
        <f>SUM(G32:G34)</f>
        <v>119942</v>
      </c>
      <c r="H35" s="15"/>
      <c r="I35" s="18">
        <f>SUM(I32:I34)</f>
        <v>7708</v>
      </c>
      <c r="J35" s="15"/>
      <c r="K35" s="18">
        <f t="shared" si="0"/>
        <v>288714</v>
      </c>
      <c r="L35" s="15"/>
      <c r="M35" s="18">
        <f>SUM(M32:M34)</f>
        <v>275848</v>
      </c>
      <c r="N35" s="15"/>
      <c r="O35" s="18">
        <f>SUM(O32:O34)</f>
        <v>12310</v>
      </c>
      <c r="P35" s="15"/>
      <c r="Q35" s="18">
        <f>SUM(Q32:Q34)</f>
        <v>556</v>
      </c>
    </row>
    <row r="36" spans="1:17" s="3" customFormat="1" ht="13.5">
      <c r="A36" s="24"/>
      <c r="B36" s="2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s="3" customFormat="1" ht="13.5">
      <c r="A37" s="24" t="s">
        <v>22</v>
      </c>
      <c r="B37" s="24"/>
      <c r="C37" s="17">
        <v>0</v>
      </c>
      <c r="D37" s="16"/>
      <c r="E37" s="17">
        <v>0</v>
      </c>
      <c r="F37" s="16"/>
      <c r="G37" s="17">
        <v>10464</v>
      </c>
      <c r="H37" s="16"/>
      <c r="I37" s="17">
        <v>4234</v>
      </c>
      <c r="J37" s="16"/>
      <c r="K37" s="17">
        <f t="shared" si="0"/>
        <v>14698</v>
      </c>
      <c r="L37" s="16"/>
      <c r="M37" s="17">
        <v>10500</v>
      </c>
      <c r="N37" s="16"/>
      <c r="O37" s="17">
        <v>4198</v>
      </c>
      <c r="P37" s="16"/>
      <c r="Q37" s="17">
        <v>0</v>
      </c>
    </row>
    <row r="38" spans="1:17" s="3" customFormat="1" ht="13.5">
      <c r="A38" s="24"/>
      <c r="B38" s="24"/>
      <c r="C38" s="16"/>
      <c r="D38" s="16"/>
      <c r="E38" s="16"/>
      <c r="F38" s="16"/>
      <c r="G38" s="16"/>
      <c r="H38" s="16"/>
      <c r="I38" s="16"/>
      <c r="J38" s="16"/>
      <c r="K38" s="15"/>
      <c r="L38" s="16"/>
      <c r="M38" s="16"/>
      <c r="N38" s="16"/>
      <c r="O38" s="16"/>
      <c r="P38" s="16"/>
      <c r="Q38" s="16"/>
    </row>
    <row r="39" spans="1:17" s="3" customFormat="1" ht="13.5">
      <c r="A39" s="24" t="s">
        <v>23</v>
      </c>
      <c r="B39" s="24"/>
      <c r="C39" s="17">
        <v>0</v>
      </c>
      <c r="D39" s="15"/>
      <c r="E39" s="17">
        <v>0</v>
      </c>
      <c r="F39" s="15"/>
      <c r="G39" s="17">
        <v>0</v>
      </c>
      <c r="H39" s="15"/>
      <c r="I39" s="17">
        <v>2761</v>
      </c>
      <c r="J39" s="15"/>
      <c r="K39" s="17">
        <f t="shared" si="0"/>
        <v>2761</v>
      </c>
      <c r="L39" s="15"/>
      <c r="M39" s="29">
        <v>721</v>
      </c>
      <c r="N39" s="15"/>
      <c r="O39" s="29">
        <v>2040</v>
      </c>
      <c r="P39" s="15"/>
      <c r="Q39" s="29">
        <v>0</v>
      </c>
    </row>
    <row r="40" spans="1:17" s="3" customFormat="1" ht="13.5">
      <c r="A40" s="24"/>
      <c r="B40" s="2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3" customFormat="1" ht="13.5">
      <c r="A41" s="24" t="s">
        <v>32</v>
      </c>
      <c r="B41" s="24" t="s">
        <v>11</v>
      </c>
      <c r="C41" s="17">
        <f>SUM(C23+C29+C27+C25+C35+C37+C39)</f>
        <v>661955</v>
      </c>
      <c r="D41" s="15"/>
      <c r="E41" s="17">
        <f>SUM(E23+E29+E27+E25+E35+E37+E39)</f>
        <v>27065</v>
      </c>
      <c r="F41" s="15"/>
      <c r="G41" s="17">
        <f>SUM(G23+G29+G27+G25+G35+G37+G39)</f>
        <v>145761</v>
      </c>
      <c r="H41" s="15"/>
      <c r="I41" s="17">
        <f>SUM(I23+I29+I27+I25+I35+I37+I39)</f>
        <v>21736</v>
      </c>
      <c r="J41" s="15"/>
      <c r="K41" s="17">
        <f>SUM(K23+K29+K27+K25+K35+K37+K39)</f>
        <v>856517</v>
      </c>
      <c r="L41" s="15"/>
      <c r="M41" s="17">
        <f>SUM(M23+M29+M27+M25+M35+M37+M39)</f>
        <v>372549</v>
      </c>
      <c r="N41" s="16"/>
      <c r="O41" s="17">
        <f>SUM(O23+O29+O27+O25+O35+O37+O39)</f>
        <v>468444</v>
      </c>
      <c r="P41" s="16"/>
      <c r="Q41" s="17">
        <f>SUM(Q23+Q29+Q27+Q25+Q35+Q37+Q39)</f>
        <v>15524</v>
      </c>
    </row>
    <row r="42" spans="1:17" s="3" customFormat="1" ht="13.5">
      <c r="A42" s="24"/>
      <c r="B42" s="24"/>
      <c r="C42" s="16"/>
      <c r="D42" s="15"/>
      <c r="E42" s="16"/>
      <c r="F42" s="15"/>
      <c r="G42" s="16"/>
      <c r="H42" s="15"/>
      <c r="I42" s="16"/>
      <c r="J42" s="15"/>
      <c r="K42" s="16"/>
      <c r="L42" s="15"/>
      <c r="M42" s="16"/>
      <c r="N42" s="16"/>
      <c r="O42" s="16"/>
      <c r="P42" s="16"/>
      <c r="Q42" s="16"/>
    </row>
    <row r="43" spans="1:17" s="3" customFormat="1" ht="13.5">
      <c r="A43" s="24" t="s">
        <v>64</v>
      </c>
      <c r="B43" s="24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6"/>
      <c r="O43" s="16"/>
      <c r="P43" s="16"/>
      <c r="Q43" s="16"/>
    </row>
    <row r="44" spans="1:17" s="3" customFormat="1" ht="13.5">
      <c r="A44" s="24" t="s">
        <v>65</v>
      </c>
      <c r="B44" s="24"/>
      <c r="C44" s="16">
        <v>0</v>
      </c>
      <c r="D44" s="15"/>
      <c r="E44" s="16">
        <v>22774</v>
      </c>
      <c r="F44" s="15"/>
      <c r="G44" s="16">
        <v>0</v>
      </c>
      <c r="H44" s="15"/>
      <c r="I44" s="16">
        <v>0</v>
      </c>
      <c r="J44" s="15"/>
      <c r="K44" s="16">
        <f t="shared" si="0"/>
        <v>22774</v>
      </c>
      <c r="L44" s="15"/>
      <c r="M44" s="16">
        <v>22774</v>
      </c>
      <c r="N44" s="16"/>
      <c r="O44" s="16">
        <v>0</v>
      </c>
      <c r="P44" s="16"/>
      <c r="Q44" s="16">
        <v>0</v>
      </c>
    </row>
    <row r="45" spans="1:17" s="3" customFormat="1" ht="13.5">
      <c r="A45" s="24" t="s">
        <v>66</v>
      </c>
      <c r="B45" s="24"/>
      <c r="C45" s="16">
        <v>12316</v>
      </c>
      <c r="D45" s="15"/>
      <c r="E45" s="16">
        <v>0</v>
      </c>
      <c r="F45" s="15"/>
      <c r="G45" s="16">
        <v>0</v>
      </c>
      <c r="H45" s="15"/>
      <c r="I45" s="16">
        <v>0</v>
      </c>
      <c r="J45" s="15"/>
      <c r="K45" s="16">
        <f t="shared" si="0"/>
        <v>12316</v>
      </c>
      <c r="L45" s="15"/>
      <c r="M45" s="16">
        <v>7075</v>
      </c>
      <c r="N45" s="16"/>
      <c r="O45" s="16">
        <v>5241</v>
      </c>
      <c r="P45" s="16"/>
      <c r="Q45" s="16">
        <v>0</v>
      </c>
    </row>
    <row r="46" spans="1:17" s="3" customFormat="1" ht="13.5">
      <c r="A46" s="24" t="s">
        <v>82</v>
      </c>
      <c r="B46" s="24"/>
      <c r="C46" s="30">
        <v>3167</v>
      </c>
      <c r="D46" s="15"/>
      <c r="E46" s="30">
        <v>0</v>
      </c>
      <c r="F46" s="15"/>
      <c r="G46" s="30">
        <v>0</v>
      </c>
      <c r="H46" s="15"/>
      <c r="I46" s="30">
        <v>0</v>
      </c>
      <c r="J46" s="15"/>
      <c r="K46" s="30">
        <f t="shared" si="0"/>
        <v>3167</v>
      </c>
      <c r="L46" s="15"/>
      <c r="M46" s="30">
        <v>3167</v>
      </c>
      <c r="N46" s="16"/>
      <c r="O46" s="30">
        <v>0</v>
      </c>
      <c r="P46" s="16"/>
      <c r="Q46" s="30">
        <v>0</v>
      </c>
    </row>
    <row r="47" spans="1:17" s="3" customFormat="1" ht="13.5">
      <c r="A47" s="24"/>
      <c r="B47" s="24"/>
      <c r="C47" s="16"/>
      <c r="D47" s="15"/>
      <c r="E47" s="16"/>
      <c r="F47" s="15"/>
      <c r="G47" s="16"/>
      <c r="H47" s="15"/>
      <c r="I47" s="16"/>
      <c r="J47" s="15"/>
      <c r="K47" s="16"/>
      <c r="L47" s="15"/>
      <c r="M47" s="16"/>
      <c r="N47" s="16"/>
      <c r="O47" s="16"/>
      <c r="P47" s="16"/>
      <c r="Q47" s="16"/>
    </row>
    <row r="48" spans="1:17" s="3" customFormat="1" ht="13.5">
      <c r="A48" s="24" t="s">
        <v>67</v>
      </c>
      <c r="B48" s="24"/>
      <c r="C48" s="30">
        <f>SUM(C44:C47)</f>
        <v>15483</v>
      </c>
      <c r="D48" s="15"/>
      <c r="E48" s="30">
        <f>SUM(E44:E47)</f>
        <v>22774</v>
      </c>
      <c r="F48" s="15"/>
      <c r="G48" s="30">
        <f>SUM(G44:G47)</f>
        <v>0</v>
      </c>
      <c r="H48" s="15"/>
      <c r="I48" s="30">
        <f>SUM(I44:I47)</f>
        <v>0</v>
      </c>
      <c r="J48" s="15"/>
      <c r="K48" s="30">
        <f t="shared" si="0"/>
        <v>38257</v>
      </c>
      <c r="L48" s="15"/>
      <c r="M48" s="30">
        <f>SUM(M44:M47)</f>
        <v>33016</v>
      </c>
      <c r="N48" s="16"/>
      <c r="O48" s="30">
        <f>SUM(O44:O47)</f>
        <v>5241</v>
      </c>
      <c r="P48" s="16"/>
      <c r="Q48" s="30">
        <f>SUM(Q44:Q47)</f>
        <v>0</v>
      </c>
    </row>
    <row r="49" spans="1:17" s="3" customFormat="1" ht="13.5">
      <c r="A49" s="24"/>
      <c r="B49" s="24"/>
      <c r="C49" s="16"/>
      <c r="D49" s="15"/>
      <c r="E49" s="16"/>
      <c r="F49" s="15"/>
      <c r="G49" s="16"/>
      <c r="H49" s="15"/>
      <c r="I49" s="16"/>
      <c r="J49" s="15"/>
      <c r="K49" s="15"/>
      <c r="L49" s="15"/>
      <c r="M49" s="16"/>
      <c r="N49" s="15"/>
      <c r="O49" s="16"/>
      <c r="P49" s="15"/>
      <c r="Q49" s="16"/>
    </row>
    <row r="50" spans="1:17" s="3" customFormat="1" ht="13.5">
      <c r="A50" s="24" t="s">
        <v>46</v>
      </c>
      <c r="B50" s="24"/>
      <c r="C50" s="16"/>
      <c r="D50" s="15"/>
      <c r="E50" s="16"/>
      <c r="F50" s="15"/>
      <c r="G50" s="16"/>
      <c r="H50" s="15"/>
      <c r="I50" s="16"/>
      <c r="J50" s="15"/>
      <c r="K50" s="15"/>
      <c r="L50" s="15"/>
      <c r="M50" s="16"/>
      <c r="N50" s="15"/>
      <c r="O50" s="16"/>
      <c r="P50" s="15"/>
      <c r="Q50" s="16"/>
    </row>
    <row r="51" spans="1:17" s="3" customFormat="1" ht="13.5">
      <c r="A51" s="24" t="s">
        <v>83</v>
      </c>
      <c r="B51" s="24"/>
      <c r="C51" s="16">
        <v>0</v>
      </c>
      <c r="D51" s="15"/>
      <c r="E51" s="16">
        <v>0</v>
      </c>
      <c r="F51" s="15"/>
      <c r="G51" s="16">
        <v>2040</v>
      </c>
      <c r="H51" s="15"/>
      <c r="I51" s="16">
        <v>0</v>
      </c>
      <c r="J51" s="15"/>
      <c r="K51" s="15">
        <f t="shared" si="0"/>
        <v>2040</v>
      </c>
      <c r="L51" s="15"/>
      <c r="M51" s="16">
        <v>325</v>
      </c>
      <c r="N51" s="15"/>
      <c r="O51" s="16">
        <v>1715</v>
      </c>
      <c r="P51" s="15"/>
      <c r="Q51" s="16">
        <v>0</v>
      </c>
    </row>
    <row r="52" spans="1:17" s="3" customFormat="1" ht="13.5">
      <c r="A52" s="24" t="s">
        <v>84</v>
      </c>
      <c r="B52" s="24"/>
      <c r="C52" s="16">
        <v>0</v>
      </c>
      <c r="D52" s="15"/>
      <c r="E52" s="16">
        <v>0</v>
      </c>
      <c r="F52" s="15"/>
      <c r="G52" s="16">
        <v>9636</v>
      </c>
      <c r="H52" s="15"/>
      <c r="I52" s="16">
        <v>0</v>
      </c>
      <c r="J52" s="15"/>
      <c r="K52" s="15">
        <f t="shared" si="0"/>
        <v>9636</v>
      </c>
      <c r="L52" s="15"/>
      <c r="M52" s="16">
        <v>4309</v>
      </c>
      <c r="N52" s="15"/>
      <c r="O52" s="16">
        <f>5328-1</f>
        <v>5327</v>
      </c>
      <c r="P52" s="15"/>
      <c r="Q52" s="16">
        <v>0</v>
      </c>
    </row>
    <row r="53" spans="1:17" s="3" customFormat="1" ht="13.5">
      <c r="A53" s="24" t="s">
        <v>14</v>
      </c>
      <c r="B53" s="24"/>
      <c r="C53" s="30">
        <v>87127</v>
      </c>
      <c r="D53" s="15"/>
      <c r="E53" s="30">
        <v>0</v>
      </c>
      <c r="F53" s="15"/>
      <c r="G53" s="30">
        <v>0</v>
      </c>
      <c r="H53" s="15"/>
      <c r="I53" s="30">
        <v>0</v>
      </c>
      <c r="J53" s="15"/>
      <c r="K53" s="30">
        <f t="shared" si="0"/>
        <v>87127</v>
      </c>
      <c r="L53" s="15"/>
      <c r="M53" s="30">
        <v>4678</v>
      </c>
      <c r="N53" s="15"/>
      <c r="O53" s="30">
        <v>82449</v>
      </c>
      <c r="P53" s="15"/>
      <c r="Q53" s="30">
        <v>0</v>
      </c>
    </row>
    <row r="54" spans="1:17" s="3" customFormat="1" ht="13.5">
      <c r="A54" s="24"/>
      <c r="B54" s="24"/>
      <c r="C54" s="16"/>
      <c r="D54" s="15"/>
      <c r="E54" s="16"/>
      <c r="F54" s="15"/>
      <c r="G54" s="16"/>
      <c r="H54" s="15"/>
      <c r="I54" s="16"/>
      <c r="J54" s="15"/>
      <c r="K54" s="15"/>
      <c r="L54" s="15"/>
      <c r="M54" s="16"/>
      <c r="N54" s="15"/>
      <c r="O54" s="16"/>
      <c r="P54" s="15"/>
      <c r="Q54" s="16"/>
    </row>
    <row r="55" spans="1:17" s="3" customFormat="1" ht="13.5">
      <c r="A55" s="24" t="s">
        <v>33</v>
      </c>
      <c r="B55" s="24"/>
      <c r="C55" s="17">
        <f>SUM(C51:C53)</f>
        <v>87127</v>
      </c>
      <c r="D55" s="15"/>
      <c r="E55" s="17">
        <f>SUM(E51:E53)</f>
        <v>0</v>
      </c>
      <c r="F55" s="15"/>
      <c r="G55" s="17">
        <f>SUM(G51:G53)</f>
        <v>11676</v>
      </c>
      <c r="H55" s="15"/>
      <c r="I55" s="17">
        <f>SUM(I51:I53)</f>
        <v>0</v>
      </c>
      <c r="J55" s="15"/>
      <c r="K55" s="17">
        <f>SUM(K51:K53)</f>
        <v>98803</v>
      </c>
      <c r="L55" s="15"/>
      <c r="M55" s="17">
        <f>SUM(M51:M53)</f>
        <v>9312</v>
      </c>
      <c r="N55" s="15"/>
      <c r="O55" s="17">
        <f>SUM(O51:O53)</f>
        <v>89491</v>
      </c>
      <c r="P55" s="15"/>
      <c r="Q55" s="17">
        <f>SUM(Q51:Q53)</f>
        <v>0</v>
      </c>
    </row>
    <row r="56" spans="1:17" s="3" customFormat="1" ht="13.5">
      <c r="A56" s="24"/>
      <c r="B56" s="24" t="s">
        <v>11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s="3" customFormat="1" ht="13.5">
      <c r="A57" s="24" t="s">
        <v>47</v>
      </c>
      <c r="B57" s="24" t="s">
        <v>11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s="3" customFormat="1" ht="13.5">
      <c r="A58" s="24" t="s">
        <v>56</v>
      </c>
      <c r="B58" s="24"/>
      <c r="C58" s="15">
        <v>0</v>
      </c>
      <c r="D58" s="15"/>
      <c r="E58" s="15">
        <v>94</v>
      </c>
      <c r="F58" s="15"/>
      <c r="G58" s="15">
        <v>0</v>
      </c>
      <c r="H58" s="15"/>
      <c r="I58" s="15">
        <v>16151</v>
      </c>
      <c r="J58" s="15"/>
      <c r="K58" s="15">
        <f t="shared" si="0"/>
        <v>16245</v>
      </c>
      <c r="L58" s="15"/>
      <c r="M58" s="15">
        <v>16241</v>
      </c>
      <c r="N58" s="15"/>
      <c r="O58" s="15">
        <v>0</v>
      </c>
      <c r="P58" s="15"/>
      <c r="Q58" s="15">
        <v>4</v>
      </c>
    </row>
    <row r="59" spans="1:17" s="3" customFormat="1" ht="13.5">
      <c r="A59" s="24" t="s">
        <v>66</v>
      </c>
      <c r="B59" s="24"/>
      <c r="C59" s="15">
        <v>0</v>
      </c>
      <c r="D59" s="15"/>
      <c r="E59" s="15">
        <v>0</v>
      </c>
      <c r="F59" s="15"/>
      <c r="G59" s="15">
        <v>1460</v>
      </c>
      <c r="H59" s="15"/>
      <c r="I59" s="15">
        <v>0</v>
      </c>
      <c r="J59" s="15"/>
      <c r="K59" s="15">
        <f t="shared" si="0"/>
        <v>1460</v>
      </c>
      <c r="L59" s="15"/>
      <c r="M59" s="15">
        <v>180</v>
      </c>
      <c r="N59" s="15"/>
      <c r="O59" s="15">
        <v>1280</v>
      </c>
      <c r="P59" s="15"/>
      <c r="Q59" s="15">
        <v>0</v>
      </c>
    </row>
    <row r="60" spans="1:17" s="4" customFormat="1" ht="13.5">
      <c r="A60" s="31" t="s">
        <v>24</v>
      </c>
      <c r="B60" s="31" t="s">
        <v>11</v>
      </c>
      <c r="C60" s="16">
        <v>0</v>
      </c>
      <c r="D60" s="16"/>
      <c r="E60" s="16">
        <v>15843</v>
      </c>
      <c r="F60" s="16"/>
      <c r="G60" s="16">
        <v>0</v>
      </c>
      <c r="H60" s="16"/>
      <c r="I60" s="16">
        <v>0</v>
      </c>
      <c r="J60" s="16"/>
      <c r="K60" s="15">
        <f t="shared" si="0"/>
        <v>15843</v>
      </c>
      <c r="L60" s="16"/>
      <c r="M60" s="16">
        <v>15089</v>
      </c>
      <c r="N60" s="16"/>
      <c r="O60" s="16">
        <v>0</v>
      </c>
      <c r="P60" s="16"/>
      <c r="Q60" s="16">
        <v>754</v>
      </c>
    </row>
    <row r="61" spans="1:17" s="4" customFormat="1" ht="13.5">
      <c r="A61" s="31" t="s">
        <v>60</v>
      </c>
      <c r="B61" s="31" t="s">
        <v>11</v>
      </c>
      <c r="C61" s="16">
        <v>0</v>
      </c>
      <c r="D61" s="16"/>
      <c r="E61" s="16">
        <v>4752</v>
      </c>
      <c r="F61" s="16"/>
      <c r="G61" s="16">
        <v>48950</v>
      </c>
      <c r="H61" s="16"/>
      <c r="I61" s="16">
        <v>0</v>
      </c>
      <c r="J61" s="16"/>
      <c r="K61" s="16">
        <f t="shared" si="0"/>
        <v>53702</v>
      </c>
      <c r="L61" s="16"/>
      <c r="M61" s="16">
        <v>5778</v>
      </c>
      <c r="N61" s="16"/>
      <c r="O61" s="16">
        <v>47698</v>
      </c>
      <c r="P61" s="16"/>
      <c r="Q61" s="16">
        <v>226</v>
      </c>
    </row>
    <row r="62" spans="1:17" s="4" customFormat="1" ht="13.5">
      <c r="A62" s="31" t="s">
        <v>74</v>
      </c>
      <c r="B62" s="31"/>
      <c r="C62" s="17">
        <v>0</v>
      </c>
      <c r="D62" s="16"/>
      <c r="E62" s="17">
        <v>0</v>
      </c>
      <c r="F62" s="16"/>
      <c r="G62" s="17">
        <v>0</v>
      </c>
      <c r="H62" s="16"/>
      <c r="I62" s="17">
        <v>20</v>
      </c>
      <c r="J62" s="16"/>
      <c r="K62" s="17">
        <f t="shared" si="0"/>
        <v>20</v>
      </c>
      <c r="L62" s="16"/>
      <c r="M62" s="17">
        <v>0</v>
      </c>
      <c r="N62" s="16"/>
      <c r="O62" s="17">
        <v>20</v>
      </c>
      <c r="P62" s="16"/>
      <c r="Q62" s="17">
        <v>0</v>
      </c>
    </row>
    <row r="63" spans="1:17" s="3" customFormat="1" ht="13.5">
      <c r="A63" s="24"/>
      <c r="B63" s="24" t="s">
        <v>11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s="3" customFormat="1" ht="13.5">
      <c r="A64" s="24" t="s">
        <v>34</v>
      </c>
      <c r="B64" s="24" t="s">
        <v>11</v>
      </c>
      <c r="C64" s="17">
        <f>SUM(C58:C62)</f>
        <v>0</v>
      </c>
      <c r="D64" s="15"/>
      <c r="E64" s="17">
        <f>SUM(E58:E62)</f>
        <v>20689</v>
      </c>
      <c r="F64" s="15"/>
      <c r="G64" s="17">
        <f>SUM(G58:G62)</f>
        <v>50410</v>
      </c>
      <c r="H64" s="15"/>
      <c r="I64" s="17">
        <f>SUM(I58:I62)</f>
        <v>16171</v>
      </c>
      <c r="J64" s="15"/>
      <c r="K64" s="17">
        <f t="shared" si="0"/>
        <v>87270</v>
      </c>
      <c r="L64" s="15"/>
      <c r="M64" s="17">
        <f>SUM(M58:M62)</f>
        <v>37288</v>
      </c>
      <c r="N64" s="15"/>
      <c r="O64" s="17">
        <f>SUM(O58:O62)</f>
        <v>48998</v>
      </c>
      <c r="P64" s="15"/>
      <c r="Q64" s="17">
        <f>SUM(Q58:Q62)</f>
        <v>984</v>
      </c>
    </row>
    <row r="65" spans="1:17" s="3" customFormat="1" ht="13.5">
      <c r="A65" s="24"/>
      <c r="B65" s="24" t="s">
        <v>11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s="3" customFormat="1" ht="13.5">
      <c r="A66" s="24" t="s">
        <v>48</v>
      </c>
      <c r="B66" s="24" t="s">
        <v>11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s="3" customFormat="1" ht="13.5">
      <c r="A67" s="24" t="s">
        <v>25</v>
      </c>
      <c r="B67" s="24" t="s">
        <v>11</v>
      </c>
      <c r="C67" s="15">
        <v>13795</v>
      </c>
      <c r="D67" s="15"/>
      <c r="E67" s="15">
        <v>0</v>
      </c>
      <c r="F67" s="15"/>
      <c r="G67" s="15">
        <v>0</v>
      </c>
      <c r="H67" s="15"/>
      <c r="I67" s="15">
        <v>0</v>
      </c>
      <c r="J67" s="15"/>
      <c r="K67" s="15">
        <f t="shared" si="0"/>
        <v>13795</v>
      </c>
      <c r="L67" s="15"/>
      <c r="M67" s="15">
        <v>18740</v>
      </c>
      <c r="N67" s="15"/>
      <c r="O67" s="15">
        <v>-4945</v>
      </c>
      <c r="P67" s="15"/>
      <c r="Q67" s="15">
        <v>0</v>
      </c>
    </row>
    <row r="68" spans="1:17" s="3" customFormat="1" ht="13.5">
      <c r="A68" s="24" t="s">
        <v>75</v>
      </c>
      <c r="B68" s="24"/>
      <c r="C68" s="15">
        <v>0</v>
      </c>
      <c r="D68" s="15"/>
      <c r="E68" s="15">
        <v>0</v>
      </c>
      <c r="F68" s="15"/>
      <c r="G68" s="15">
        <v>0</v>
      </c>
      <c r="H68" s="15"/>
      <c r="I68" s="15">
        <v>3795</v>
      </c>
      <c r="J68" s="15"/>
      <c r="K68" s="15">
        <f t="shared" si="0"/>
        <v>3795</v>
      </c>
      <c r="L68" s="15"/>
      <c r="M68" s="15">
        <v>0</v>
      </c>
      <c r="N68" s="15"/>
      <c r="O68" s="15">
        <v>3795</v>
      </c>
      <c r="P68" s="15"/>
      <c r="Q68" s="15">
        <v>0</v>
      </c>
    </row>
    <row r="69" spans="1:17" s="3" customFormat="1" ht="13.5">
      <c r="A69" s="24" t="s">
        <v>41</v>
      </c>
      <c r="B69" s="24" t="s">
        <v>11</v>
      </c>
      <c r="C69" s="15">
        <v>0</v>
      </c>
      <c r="D69" s="15"/>
      <c r="E69" s="15">
        <v>13734</v>
      </c>
      <c r="F69" s="15"/>
      <c r="G69" s="15">
        <v>0</v>
      </c>
      <c r="H69" s="15"/>
      <c r="I69" s="15">
        <v>53583</v>
      </c>
      <c r="J69" s="15"/>
      <c r="K69" s="15">
        <f t="shared" si="0"/>
        <v>67317</v>
      </c>
      <c r="L69" s="15"/>
      <c r="M69" s="15">
        <v>60248</v>
      </c>
      <c r="N69" s="15"/>
      <c r="O69" s="15">
        <v>6415</v>
      </c>
      <c r="P69" s="15"/>
      <c r="Q69" s="15">
        <v>654</v>
      </c>
    </row>
    <row r="70" spans="1:17" s="3" customFormat="1" ht="13.5">
      <c r="A70" s="24" t="s">
        <v>26</v>
      </c>
      <c r="B70" s="24"/>
      <c r="C70" s="15">
        <v>0</v>
      </c>
      <c r="D70" s="15"/>
      <c r="E70" s="15">
        <v>56547</v>
      </c>
      <c r="F70" s="15"/>
      <c r="G70" s="15">
        <v>0</v>
      </c>
      <c r="H70" s="15"/>
      <c r="I70" s="15">
        <v>0</v>
      </c>
      <c r="J70" s="15"/>
      <c r="K70" s="15">
        <f t="shared" si="0"/>
        <v>56547</v>
      </c>
      <c r="L70" s="15"/>
      <c r="M70" s="15">
        <v>53854</v>
      </c>
      <c r="N70" s="15"/>
      <c r="O70" s="15">
        <v>0</v>
      </c>
      <c r="P70" s="15"/>
      <c r="Q70" s="15">
        <v>2693</v>
      </c>
    </row>
    <row r="71" spans="1:17" s="3" customFormat="1" ht="13.5">
      <c r="A71" s="24" t="s">
        <v>27</v>
      </c>
      <c r="B71" s="24" t="s">
        <v>11</v>
      </c>
      <c r="C71" s="17">
        <v>0</v>
      </c>
      <c r="D71" s="15"/>
      <c r="E71" s="17">
        <v>0</v>
      </c>
      <c r="F71" s="15"/>
      <c r="G71" s="17">
        <v>0</v>
      </c>
      <c r="H71" s="15"/>
      <c r="I71" s="17">
        <v>47324</v>
      </c>
      <c r="J71" s="15"/>
      <c r="K71" s="17">
        <f t="shared" si="0"/>
        <v>47324</v>
      </c>
      <c r="L71" s="15"/>
      <c r="M71" s="17">
        <v>20278</v>
      </c>
      <c r="N71" s="15"/>
      <c r="O71" s="17">
        <v>27046</v>
      </c>
      <c r="P71" s="15"/>
      <c r="Q71" s="17">
        <v>0</v>
      </c>
    </row>
    <row r="72" spans="1:17" s="3" customFormat="1" ht="13.5">
      <c r="A72" s="24"/>
      <c r="B72" s="24" t="s">
        <v>11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s="3" customFormat="1" ht="13.5">
      <c r="A73" s="24" t="s">
        <v>35</v>
      </c>
      <c r="B73" s="24" t="s">
        <v>11</v>
      </c>
      <c r="C73" s="17">
        <f>SUM(C67:C72)</f>
        <v>13795</v>
      </c>
      <c r="D73" s="15"/>
      <c r="E73" s="17">
        <f>SUM(E67:E72)</f>
        <v>70281</v>
      </c>
      <c r="F73" s="15"/>
      <c r="G73" s="17">
        <f>SUM(G67:G72)</f>
        <v>0</v>
      </c>
      <c r="H73" s="15"/>
      <c r="I73" s="17">
        <f>SUM(I67:I72)</f>
        <v>104702</v>
      </c>
      <c r="J73" s="15"/>
      <c r="K73" s="17">
        <f t="shared" si="0"/>
        <v>188778</v>
      </c>
      <c r="L73" s="15"/>
      <c r="M73" s="17">
        <f>SUM(M67:M72)</f>
        <v>153120</v>
      </c>
      <c r="N73" s="15"/>
      <c r="O73" s="17">
        <f>SUM(O67:O72)</f>
        <v>32311</v>
      </c>
      <c r="P73" s="15"/>
      <c r="Q73" s="17">
        <f>SUM(Q67:Q72)</f>
        <v>3347</v>
      </c>
    </row>
    <row r="74" spans="1:17" s="3" customFormat="1" ht="13.5">
      <c r="A74" s="24"/>
      <c r="B74" s="2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s="3" customFormat="1" ht="13.5">
      <c r="A75" s="24" t="s">
        <v>50</v>
      </c>
      <c r="B75" s="24" t="s">
        <v>11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s="3" customFormat="1" ht="13.5">
      <c r="A76" s="24" t="s">
        <v>56</v>
      </c>
      <c r="B76" s="24"/>
      <c r="C76" s="15">
        <v>0</v>
      </c>
      <c r="D76" s="15"/>
      <c r="E76" s="15">
        <v>132892</v>
      </c>
      <c r="F76" s="15"/>
      <c r="G76" s="15">
        <v>0</v>
      </c>
      <c r="H76" s="15"/>
      <c r="I76" s="15">
        <v>0</v>
      </c>
      <c r="J76" s="15"/>
      <c r="K76" s="15">
        <f t="shared" si="0"/>
        <v>132892</v>
      </c>
      <c r="L76" s="15"/>
      <c r="M76" s="15">
        <v>61613</v>
      </c>
      <c r="N76" s="15"/>
      <c r="O76" s="15">
        <v>71279</v>
      </c>
      <c r="P76" s="15"/>
      <c r="Q76" s="15">
        <v>0</v>
      </c>
    </row>
    <row r="77" spans="1:17" s="3" customFormat="1" ht="13.5">
      <c r="A77" s="24" t="s">
        <v>58</v>
      </c>
      <c r="B77" s="24"/>
      <c r="C77" s="15">
        <v>0</v>
      </c>
      <c r="D77" s="15"/>
      <c r="E77" s="15">
        <v>5175</v>
      </c>
      <c r="F77" s="15"/>
      <c r="G77" s="15">
        <v>0</v>
      </c>
      <c r="H77" s="15"/>
      <c r="I77" s="15">
        <v>0</v>
      </c>
      <c r="J77" s="15"/>
      <c r="K77" s="15">
        <f t="shared" si="0"/>
        <v>5175</v>
      </c>
      <c r="L77" s="15"/>
      <c r="M77" s="15">
        <v>4928</v>
      </c>
      <c r="N77" s="15"/>
      <c r="O77" s="15">
        <v>0</v>
      </c>
      <c r="P77" s="15"/>
      <c r="Q77" s="15">
        <f>1+246</f>
        <v>247</v>
      </c>
    </row>
    <row r="78" spans="1:17" s="3" customFormat="1" ht="13.5">
      <c r="A78" s="24" t="s">
        <v>76</v>
      </c>
      <c r="B78" s="24"/>
      <c r="C78" s="15">
        <v>0</v>
      </c>
      <c r="D78" s="15"/>
      <c r="E78" s="15">
        <v>100000</v>
      </c>
      <c r="F78" s="15"/>
      <c r="G78" s="15">
        <v>0</v>
      </c>
      <c r="H78" s="15"/>
      <c r="I78" s="15">
        <v>0</v>
      </c>
      <c r="J78" s="15"/>
      <c r="K78" s="15">
        <f t="shared" si="0"/>
        <v>100000</v>
      </c>
      <c r="L78" s="15"/>
      <c r="M78" s="15">
        <v>0</v>
      </c>
      <c r="N78" s="15"/>
      <c r="O78" s="15">
        <v>100000</v>
      </c>
      <c r="P78" s="15"/>
      <c r="Q78" s="15">
        <v>0</v>
      </c>
    </row>
    <row r="79" spans="1:17" s="3" customFormat="1" ht="13.5">
      <c r="A79" s="24" t="s">
        <v>28</v>
      </c>
      <c r="B79" s="24" t="s">
        <v>11</v>
      </c>
      <c r="C79" s="15">
        <v>0</v>
      </c>
      <c r="D79" s="15"/>
      <c r="E79" s="15">
        <v>5625</v>
      </c>
      <c r="F79" s="15"/>
      <c r="G79" s="15">
        <v>0</v>
      </c>
      <c r="H79" s="15"/>
      <c r="I79" s="15">
        <v>0</v>
      </c>
      <c r="J79" s="15"/>
      <c r="K79" s="15">
        <f t="shared" si="0"/>
        <v>5625</v>
      </c>
      <c r="L79" s="15"/>
      <c r="M79" s="15">
        <v>5357</v>
      </c>
      <c r="N79" s="15"/>
      <c r="O79" s="15">
        <v>0</v>
      </c>
      <c r="P79" s="15"/>
      <c r="Q79" s="15">
        <v>268</v>
      </c>
    </row>
    <row r="80" spans="1:17" s="3" customFormat="1" ht="13.5">
      <c r="A80" s="24" t="s">
        <v>61</v>
      </c>
      <c r="B80" s="24" t="s">
        <v>11</v>
      </c>
      <c r="C80" s="15">
        <v>0</v>
      </c>
      <c r="D80" s="15"/>
      <c r="E80" s="15">
        <v>3940</v>
      </c>
      <c r="F80" s="15"/>
      <c r="G80" s="15">
        <v>0</v>
      </c>
      <c r="H80" s="15"/>
      <c r="I80" s="15">
        <v>0</v>
      </c>
      <c r="J80" s="15"/>
      <c r="K80" s="15">
        <f t="shared" si="0"/>
        <v>3940</v>
      </c>
      <c r="L80" s="15"/>
      <c r="M80" s="15">
        <v>3752</v>
      </c>
      <c r="N80" s="15"/>
      <c r="O80" s="15">
        <v>0</v>
      </c>
      <c r="P80" s="15"/>
      <c r="Q80" s="15">
        <v>188</v>
      </c>
    </row>
    <row r="81" spans="1:17" s="3" customFormat="1" ht="13.5">
      <c r="A81" s="24" t="s">
        <v>29</v>
      </c>
      <c r="B81" s="24"/>
      <c r="C81" s="15">
        <v>0</v>
      </c>
      <c r="D81" s="15"/>
      <c r="E81" s="15">
        <v>8272</v>
      </c>
      <c r="F81" s="15"/>
      <c r="G81" s="15">
        <v>0</v>
      </c>
      <c r="H81" s="15"/>
      <c r="I81" s="15">
        <v>10</v>
      </c>
      <c r="J81" s="15"/>
      <c r="K81" s="15">
        <f t="shared" si="0"/>
        <v>8282</v>
      </c>
      <c r="L81" s="15"/>
      <c r="M81" s="15">
        <v>7878</v>
      </c>
      <c r="N81" s="15"/>
      <c r="O81" s="15">
        <v>10</v>
      </c>
      <c r="P81" s="15"/>
      <c r="Q81" s="15">
        <v>394</v>
      </c>
    </row>
    <row r="82" spans="1:17" s="3" customFormat="1" ht="13.5">
      <c r="A82" s="24" t="s">
        <v>59</v>
      </c>
      <c r="B82" s="24" t="s">
        <v>11</v>
      </c>
      <c r="C82" s="15">
        <v>0</v>
      </c>
      <c r="D82" s="15"/>
      <c r="E82" s="15">
        <v>0</v>
      </c>
      <c r="F82" s="15"/>
      <c r="G82" s="15">
        <v>8581</v>
      </c>
      <c r="H82" s="15"/>
      <c r="I82" s="15">
        <v>0</v>
      </c>
      <c r="J82" s="15"/>
      <c r="K82" s="15">
        <f t="shared" si="0"/>
        <v>8581</v>
      </c>
      <c r="L82" s="15"/>
      <c r="M82" s="15">
        <v>0</v>
      </c>
      <c r="N82" s="15"/>
      <c r="O82" s="15">
        <v>8581</v>
      </c>
      <c r="P82" s="15"/>
      <c r="Q82" s="15">
        <v>0</v>
      </c>
    </row>
    <row r="83" spans="1:17" s="3" customFormat="1" ht="13.5">
      <c r="A83" s="24" t="s">
        <v>77</v>
      </c>
      <c r="B83" s="24"/>
      <c r="C83" s="15">
        <v>0</v>
      </c>
      <c r="D83" s="15"/>
      <c r="E83" s="15">
        <v>41122</v>
      </c>
      <c r="F83" s="15"/>
      <c r="G83" s="15">
        <v>0</v>
      </c>
      <c r="H83" s="15"/>
      <c r="I83" s="15">
        <v>0</v>
      </c>
      <c r="J83" s="15"/>
      <c r="K83" s="15">
        <f t="shared" si="0"/>
        <v>41122</v>
      </c>
      <c r="L83" s="15"/>
      <c r="M83" s="15">
        <v>31807</v>
      </c>
      <c r="N83" s="15"/>
      <c r="O83" s="15">
        <v>9315</v>
      </c>
      <c r="P83" s="15"/>
      <c r="Q83" s="15">
        <v>0</v>
      </c>
    </row>
    <row r="84" spans="1:17" s="3" customFormat="1" ht="13.5">
      <c r="A84" s="24" t="s">
        <v>30</v>
      </c>
      <c r="B84" s="24"/>
      <c r="C84" s="17">
        <v>0</v>
      </c>
      <c r="D84" s="15"/>
      <c r="E84" s="17">
        <v>2360</v>
      </c>
      <c r="F84" s="15"/>
      <c r="G84" s="17">
        <v>7063</v>
      </c>
      <c r="H84" s="15"/>
      <c r="I84" s="17">
        <v>0</v>
      </c>
      <c r="J84" s="15"/>
      <c r="K84" s="17">
        <f t="shared" si="0"/>
        <v>9423</v>
      </c>
      <c r="L84" s="15"/>
      <c r="M84" s="17">
        <v>9310</v>
      </c>
      <c r="N84" s="15"/>
      <c r="O84" s="17">
        <v>0</v>
      </c>
      <c r="P84" s="15"/>
      <c r="Q84" s="17">
        <f>112+1</f>
        <v>113</v>
      </c>
    </row>
    <row r="85" spans="1:17" s="3" customFormat="1" ht="13.5">
      <c r="A85" s="24"/>
      <c r="B85" s="24" t="s">
        <v>11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s="3" customFormat="1" ht="13.5">
      <c r="A86" s="24" t="s">
        <v>36</v>
      </c>
      <c r="B86" s="24" t="s">
        <v>11</v>
      </c>
      <c r="C86" s="17">
        <f>SUM(C76:C84)</f>
        <v>0</v>
      </c>
      <c r="D86" s="15"/>
      <c r="E86" s="17">
        <f>SUM(E76:E84)</f>
        <v>299386</v>
      </c>
      <c r="F86" s="15"/>
      <c r="G86" s="17">
        <f>SUM(G76:G84)</f>
        <v>15644</v>
      </c>
      <c r="H86" s="15"/>
      <c r="I86" s="17">
        <f>SUM(I76:I84)</f>
        <v>10</v>
      </c>
      <c r="J86" s="15"/>
      <c r="K86" s="17">
        <f t="shared" si="0"/>
        <v>315040</v>
      </c>
      <c r="L86" s="15"/>
      <c r="M86" s="17">
        <f>SUM(M76:M84)</f>
        <v>124645</v>
      </c>
      <c r="N86" s="15"/>
      <c r="O86" s="17">
        <f>SUM(O76:O84)</f>
        <v>189185</v>
      </c>
      <c r="P86" s="15"/>
      <c r="Q86" s="17">
        <f>SUM(Q76:Q84)</f>
        <v>1210</v>
      </c>
    </row>
    <row r="87" spans="1:17" s="3" customFormat="1" ht="13.5">
      <c r="A87" s="24"/>
      <c r="B87" s="24" t="s">
        <v>11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s="3" customFormat="1" ht="13.5">
      <c r="A88" s="24" t="s">
        <v>49</v>
      </c>
      <c r="B88" s="24" t="s">
        <v>11</v>
      </c>
      <c r="C88" s="16"/>
      <c r="D88" s="15"/>
      <c r="E88" s="16"/>
      <c r="F88" s="15"/>
      <c r="G88" s="16"/>
      <c r="H88" s="15"/>
      <c r="I88" s="16"/>
      <c r="J88" s="15"/>
      <c r="K88" s="15"/>
      <c r="L88" s="15"/>
      <c r="M88" s="16"/>
      <c r="N88" s="15"/>
      <c r="O88" s="16"/>
      <c r="P88" s="15"/>
      <c r="Q88" s="16"/>
    </row>
    <row r="89" spans="1:17" s="3" customFormat="1" ht="13.5">
      <c r="A89" s="24" t="s">
        <v>68</v>
      </c>
      <c r="B89" s="24"/>
      <c r="C89" s="16">
        <v>0</v>
      </c>
      <c r="D89" s="15"/>
      <c r="E89" s="16">
        <v>9659</v>
      </c>
      <c r="F89" s="15"/>
      <c r="G89" s="16">
        <v>0</v>
      </c>
      <c r="H89" s="15"/>
      <c r="I89" s="16">
        <v>0</v>
      </c>
      <c r="J89" s="15"/>
      <c r="K89" s="16">
        <f>IF(SUM(C89:I89)=SUM(M89:Q89),SUM(C89:I89),SUM(M89:Q89)-SUM(C89:I89))</f>
        <v>9659</v>
      </c>
      <c r="L89" s="15"/>
      <c r="M89" s="16">
        <v>9199</v>
      </c>
      <c r="N89" s="15"/>
      <c r="O89" s="16">
        <v>0</v>
      </c>
      <c r="P89" s="15"/>
      <c r="Q89" s="16">
        <v>460</v>
      </c>
    </row>
    <row r="90" spans="1:17" s="3" customFormat="1" ht="13.5">
      <c r="A90" s="24" t="s">
        <v>31</v>
      </c>
      <c r="B90" s="24"/>
      <c r="C90" s="16">
        <v>0</v>
      </c>
      <c r="D90" s="15"/>
      <c r="E90" s="16">
        <v>5843</v>
      </c>
      <c r="F90" s="15"/>
      <c r="G90" s="16">
        <v>0</v>
      </c>
      <c r="H90" s="15"/>
      <c r="I90" s="16">
        <v>141900</v>
      </c>
      <c r="J90" s="15"/>
      <c r="K90" s="16">
        <f>IF(SUM(C90:I90)=SUM(M90:Q90),SUM(C90:I90),SUM(M90:Q90)-SUM(C90:I90))</f>
        <v>147743</v>
      </c>
      <c r="L90" s="15"/>
      <c r="M90" s="16">
        <v>5565</v>
      </c>
      <c r="N90" s="15"/>
      <c r="O90" s="16">
        <v>141900</v>
      </c>
      <c r="P90" s="15"/>
      <c r="Q90" s="16">
        <v>278</v>
      </c>
    </row>
    <row r="91" spans="1:17" s="3" customFormat="1" ht="13.5">
      <c r="A91" s="24" t="s">
        <v>78</v>
      </c>
      <c r="B91" s="24"/>
      <c r="C91" s="30">
        <v>28525</v>
      </c>
      <c r="D91" s="15"/>
      <c r="E91" s="30">
        <v>0</v>
      </c>
      <c r="F91" s="15"/>
      <c r="G91" s="30">
        <v>0</v>
      </c>
      <c r="H91" s="15"/>
      <c r="I91" s="30">
        <v>0</v>
      </c>
      <c r="J91" s="15"/>
      <c r="K91" s="30">
        <f>IF(SUM(C91:I91)=SUM(M91:Q91),SUM(C91:I91),SUM(M91:Q91)-SUM(C91:I91))</f>
        <v>28525</v>
      </c>
      <c r="L91" s="15"/>
      <c r="M91" s="30">
        <v>0</v>
      </c>
      <c r="N91" s="15"/>
      <c r="O91" s="30">
        <v>28525</v>
      </c>
      <c r="P91" s="15"/>
      <c r="Q91" s="30">
        <v>0</v>
      </c>
    </row>
    <row r="92" spans="1:17" s="3" customFormat="1" ht="13.5">
      <c r="A92" s="24"/>
      <c r="B92" s="2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s="3" customFormat="1" ht="13.5">
      <c r="A93" s="24" t="s">
        <v>37</v>
      </c>
      <c r="B93" s="24" t="s">
        <v>11</v>
      </c>
      <c r="C93" s="17">
        <f>SUM(C90:C92)</f>
        <v>28525</v>
      </c>
      <c r="D93" s="15"/>
      <c r="E93" s="17">
        <f>SUM(E89:E92)</f>
        <v>15502</v>
      </c>
      <c r="F93" s="15"/>
      <c r="G93" s="17">
        <f>SUM(G90:G92)</f>
        <v>0</v>
      </c>
      <c r="H93" s="15"/>
      <c r="I93" s="17">
        <f>SUM(I90:I92)</f>
        <v>141900</v>
      </c>
      <c r="J93" s="15"/>
      <c r="K93" s="17">
        <f>IF(SUM(C93:I93)=SUM(M93:Q93),SUM(C93:I93),SUM(M93:Q93)-SUM(C93:I93))</f>
        <v>185927</v>
      </c>
      <c r="L93" s="15"/>
      <c r="M93" s="17">
        <f>SUM(M89:M92)</f>
        <v>14764</v>
      </c>
      <c r="N93" s="15"/>
      <c r="O93" s="17">
        <f>SUM(O90:O92)</f>
        <v>170425</v>
      </c>
      <c r="P93" s="15"/>
      <c r="Q93" s="17">
        <f>SUM(Q89:Q92)</f>
        <v>738</v>
      </c>
    </row>
    <row r="94" spans="1:17" s="3" customFormat="1" ht="13.5">
      <c r="A94" s="24"/>
      <c r="B94" s="24" t="s">
        <v>11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s="3" customFormat="1" ht="13.5">
      <c r="A95" s="24" t="s">
        <v>51</v>
      </c>
      <c r="B95" s="24" t="s">
        <v>11</v>
      </c>
      <c r="C95" s="17">
        <v>0</v>
      </c>
      <c r="D95" s="15"/>
      <c r="E95" s="17">
        <v>3801130</v>
      </c>
      <c r="F95" s="15"/>
      <c r="G95" s="17">
        <v>49700</v>
      </c>
      <c r="H95" s="15"/>
      <c r="I95" s="17">
        <v>0</v>
      </c>
      <c r="J95" s="15"/>
      <c r="K95" s="17">
        <f>IF(SUM(C95:I95)=SUM(M95:Q95),SUM(C95:I95),SUM(M95:Q95)-SUM(C95:I95))</f>
        <v>3850830</v>
      </c>
      <c r="L95" s="15"/>
      <c r="M95" s="17">
        <v>0</v>
      </c>
      <c r="N95" s="15"/>
      <c r="O95" s="17">
        <v>3837725</v>
      </c>
      <c r="P95" s="15"/>
      <c r="Q95" s="17">
        <v>13105</v>
      </c>
    </row>
    <row r="96" spans="1:17" s="3" customFormat="1" ht="13.5">
      <c r="A96" s="24"/>
      <c r="B96" s="24" t="s">
        <v>11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s="3" customFormat="1" ht="13.5">
      <c r="A97" s="24" t="s">
        <v>81</v>
      </c>
      <c r="B97" s="24" t="s">
        <v>11</v>
      </c>
      <c r="C97" s="17">
        <f>SUM(C41+C55+C64+C73+C86+C93+C95+C48)</f>
        <v>806885</v>
      </c>
      <c r="D97" s="15"/>
      <c r="E97" s="17">
        <f>SUM(E41+E55+E64+E73+E86+E93+E95+E48)</f>
        <v>4256827</v>
      </c>
      <c r="F97" s="15"/>
      <c r="G97" s="17">
        <f>SUM(G41+G55+G64+G73+G86+G93+G95+G48)</f>
        <v>273191</v>
      </c>
      <c r="H97" s="15"/>
      <c r="I97" s="17">
        <f>SUM(I41+I55+I64+I73+I86+I93+I95+I48)</f>
        <v>284519</v>
      </c>
      <c r="J97" s="15"/>
      <c r="K97" s="17">
        <f>IF(SUM(C97:I97)=SUM(M97:Q97),SUM(C97:I97),SUM(M97:Q97)-SUM(C97:I97))</f>
        <v>5621422</v>
      </c>
      <c r="L97" s="15"/>
      <c r="M97" s="17">
        <f>SUM(M41+M55+M64+M73+M86+M93+M95+M48)</f>
        <v>744694</v>
      </c>
      <c r="N97" s="15"/>
      <c r="O97" s="17">
        <f>SUM(O41+O55+O64+O73+O86+O93+O95+O48)</f>
        <v>4841820</v>
      </c>
      <c r="P97" s="15"/>
      <c r="Q97" s="17">
        <f>SUM(Q41+Q55+Q64+Q73+Q86+Q93+Q95+Q48)</f>
        <v>34908</v>
      </c>
    </row>
    <row r="98" spans="1:17" s="3" customFormat="1" ht="13.5">
      <c r="A98" s="24"/>
      <c r="B98" s="24"/>
      <c r="C98" s="16"/>
      <c r="D98" s="15"/>
      <c r="E98" s="16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</row>
    <row r="99" spans="1:17" s="3" customFormat="1" ht="13.5">
      <c r="A99" s="24" t="s">
        <v>79</v>
      </c>
      <c r="B99" s="24"/>
      <c r="C99" s="16"/>
      <c r="D99" s="15"/>
      <c r="E99" s="16"/>
      <c r="F99" s="15"/>
      <c r="G99" s="16"/>
      <c r="H99" s="15"/>
      <c r="I99" s="16"/>
      <c r="J99" s="15"/>
      <c r="K99" s="16"/>
      <c r="L99" s="15"/>
      <c r="M99" s="16"/>
      <c r="N99" s="15"/>
      <c r="O99" s="16"/>
      <c r="P99" s="15"/>
      <c r="Q99" s="16"/>
    </row>
    <row r="100" spans="1:17" s="3" customFormat="1" ht="13.5">
      <c r="A100" s="24" t="s">
        <v>80</v>
      </c>
      <c r="B100" s="24"/>
      <c r="C100" s="17">
        <v>0</v>
      </c>
      <c r="D100" s="15"/>
      <c r="E100" s="17">
        <v>0</v>
      </c>
      <c r="F100" s="15"/>
      <c r="G100" s="17">
        <v>0</v>
      </c>
      <c r="H100" s="15"/>
      <c r="I100" s="17">
        <v>110000</v>
      </c>
      <c r="J100" s="15"/>
      <c r="K100" s="17">
        <f>IF(SUM(C100:I100)=SUM(M100:Q100),SUM(C100:I100),SUM(M100:Q100)-SUM(C100:I100))</f>
        <v>110000</v>
      </c>
      <c r="L100" s="15"/>
      <c r="M100" s="17">
        <v>0</v>
      </c>
      <c r="N100" s="15"/>
      <c r="O100" s="17">
        <v>110000</v>
      </c>
      <c r="P100" s="15"/>
      <c r="Q100" s="17">
        <v>0</v>
      </c>
    </row>
    <row r="101" spans="1:17" s="3" customFormat="1" ht="13.5">
      <c r="A101" s="24"/>
      <c r="B101" s="24"/>
      <c r="C101" s="16"/>
      <c r="D101" s="15"/>
      <c r="E101" s="16"/>
      <c r="F101" s="15"/>
      <c r="G101" s="16"/>
      <c r="H101" s="15"/>
      <c r="I101" s="16"/>
      <c r="J101" s="15"/>
      <c r="K101" s="16"/>
      <c r="L101" s="15"/>
      <c r="M101" s="16"/>
      <c r="N101" s="15"/>
      <c r="O101" s="16"/>
      <c r="P101" s="15"/>
      <c r="Q101" s="16"/>
    </row>
    <row r="102" spans="1:17" s="3" customFormat="1" ht="13.5">
      <c r="A102" s="24" t="s">
        <v>63</v>
      </c>
      <c r="B102" s="24" t="s">
        <v>11</v>
      </c>
      <c r="C102" s="17">
        <f>C97+C100</f>
        <v>806885</v>
      </c>
      <c r="D102" s="15"/>
      <c r="E102" s="17">
        <f>E97+E100</f>
        <v>4256827</v>
      </c>
      <c r="F102" s="15"/>
      <c r="G102" s="17">
        <f>G97+G100</f>
        <v>273191</v>
      </c>
      <c r="H102" s="15"/>
      <c r="I102" s="17">
        <f>I97+I100</f>
        <v>394519</v>
      </c>
      <c r="J102" s="15"/>
      <c r="K102" s="17">
        <f>K97+K100</f>
        <v>5731422</v>
      </c>
      <c r="L102" s="15"/>
      <c r="M102" s="17">
        <f>M97+M100</f>
        <v>744694</v>
      </c>
      <c r="N102" s="15"/>
      <c r="O102" s="17">
        <f>O97+O100</f>
        <v>4951820</v>
      </c>
      <c r="P102" s="15"/>
      <c r="Q102" s="17">
        <f>Q97+Q100</f>
        <v>34908</v>
      </c>
    </row>
    <row r="103" spans="1:17" s="3" customFormat="1" ht="13.5">
      <c r="A103" s="24"/>
      <c r="B103" s="24" t="s">
        <v>11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s="3" customFormat="1" ht="13.5">
      <c r="A104" s="24" t="s">
        <v>52</v>
      </c>
      <c r="B104" s="24" t="s">
        <v>11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s="3" customFormat="1" ht="13.5">
      <c r="A105" s="24" t="s">
        <v>53</v>
      </c>
      <c r="B105" s="24" t="s">
        <v>11</v>
      </c>
      <c r="C105" s="16">
        <v>0</v>
      </c>
      <c r="D105" s="15"/>
      <c r="E105" s="16">
        <v>0</v>
      </c>
      <c r="F105" s="15"/>
      <c r="G105" s="16">
        <v>0</v>
      </c>
      <c r="H105" s="15"/>
      <c r="I105" s="16">
        <f>1148010-1</f>
        <v>1148009</v>
      </c>
      <c r="J105" s="15"/>
      <c r="K105" s="15">
        <f>IF(SUM(C105:I105)=SUM(M105:Q105),SUM(C105:I105),SUM(M105:Q105)-SUM(C105:I105))</f>
        <v>1148009</v>
      </c>
      <c r="L105" s="16"/>
      <c r="M105" s="16">
        <f>67757+406539</f>
        <v>474296</v>
      </c>
      <c r="N105" s="15"/>
      <c r="O105" s="16">
        <f>741471-1-67757</f>
        <v>673713</v>
      </c>
      <c r="P105" s="15"/>
      <c r="Q105" s="16">
        <v>0</v>
      </c>
    </row>
    <row r="106" spans="1:17" s="3" customFormat="1" ht="13.5">
      <c r="A106" s="24" t="s">
        <v>69</v>
      </c>
      <c r="B106" s="24"/>
      <c r="C106" s="16">
        <v>0</v>
      </c>
      <c r="D106" s="15"/>
      <c r="E106" s="16">
        <v>0</v>
      </c>
      <c r="F106" s="15"/>
      <c r="G106" s="16">
        <v>0</v>
      </c>
      <c r="H106" s="15"/>
      <c r="I106" s="16">
        <v>259815</v>
      </c>
      <c r="J106" s="15"/>
      <c r="K106" s="15">
        <f>IF(SUM(C106:I106)=SUM(M106:Q106),SUM(C106:I106),SUM(M106:Q106)-SUM(C106:I106))</f>
        <v>259815</v>
      </c>
      <c r="L106" s="16"/>
      <c r="M106" s="16">
        <v>0</v>
      </c>
      <c r="N106" s="15"/>
      <c r="O106" s="16">
        <v>259815</v>
      </c>
      <c r="P106" s="15"/>
      <c r="Q106" s="16">
        <v>0</v>
      </c>
    </row>
    <row r="107" spans="1:17" s="4" customFormat="1" ht="13.5">
      <c r="A107" s="31" t="s">
        <v>54</v>
      </c>
      <c r="B107" s="31"/>
      <c r="C107" s="16"/>
      <c r="D107" s="16"/>
      <c r="E107" s="16"/>
      <c r="F107" s="16"/>
      <c r="G107" s="16"/>
      <c r="H107" s="16"/>
      <c r="I107" s="16"/>
      <c r="J107" s="16"/>
      <c r="K107" s="15"/>
      <c r="L107" s="16"/>
      <c r="M107" s="16"/>
      <c r="N107" s="16"/>
      <c r="O107" s="16"/>
      <c r="P107" s="16"/>
      <c r="Q107" s="16"/>
    </row>
    <row r="108" spans="1:17" s="3" customFormat="1" ht="13.5">
      <c r="A108" s="24" t="s">
        <v>62</v>
      </c>
      <c r="B108" s="24"/>
      <c r="C108" s="17">
        <v>0</v>
      </c>
      <c r="D108" s="15"/>
      <c r="E108" s="17">
        <v>0</v>
      </c>
      <c r="F108" s="15"/>
      <c r="G108" s="17">
        <v>0</v>
      </c>
      <c r="H108" s="15"/>
      <c r="I108" s="17">
        <v>19735</v>
      </c>
      <c r="J108" s="15"/>
      <c r="K108" s="17">
        <f>IF(SUM(C108:I108)=SUM(M108:Q108),SUM(C108:I108),SUM(M108:Q108)-SUM(C108:I108))</f>
        <v>19735</v>
      </c>
      <c r="L108" s="16"/>
      <c r="M108" s="17">
        <v>0</v>
      </c>
      <c r="N108" s="15"/>
      <c r="O108" s="17">
        <v>19735</v>
      </c>
      <c r="P108" s="15"/>
      <c r="Q108" s="17">
        <v>0</v>
      </c>
    </row>
    <row r="109" spans="1:17" s="3" customFormat="1" ht="13.5">
      <c r="A109" s="24"/>
      <c r="B109" s="24" t="s">
        <v>11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s="3" customFormat="1" ht="13.5">
      <c r="A110" s="24" t="s">
        <v>38</v>
      </c>
      <c r="B110" s="24" t="s">
        <v>11</v>
      </c>
      <c r="C110" s="17">
        <f>SUM(C105:C109)</f>
        <v>0</v>
      </c>
      <c r="D110" s="15"/>
      <c r="E110" s="17">
        <f>SUM(E105:E109)</f>
        <v>0</v>
      </c>
      <c r="F110" s="15"/>
      <c r="G110" s="17">
        <f>SUM(G105:G109)</f>
        <v>0</v>
      </c>
      <c r="H110" s="15"/>
      <c r="I110" s="17">
        <f>SUM(I105:I109)</f>
        <v>1427559</v>
      </c>
      <c r="J110" s="15"/>
      <c r="K110" s="17">
        <f>IF(SUM(C110:I110)=SUM(M110:Q110),SUM(C110:I110),SUM(M110:Q110)-SUM(C110:I110))</f>
        <v>1427559</v>
      </c>
      <c r="L110" s="15"/>
      <c r="M110" s="17">
        <f>SUM(M105:M109)</f>
        <v>474296</v>
      </c>
      <c r="N110" s="15"/>
      <c r="O110" s="17">
        <f>SUM(O105:O109)</f>
        <v>953263</v>
      </c>
      <c r="P110" s="15"/>
      <c r="Q110" s="17">
        <f>SUM(Q105:Q109)</f>
        <v>0</v>
      </c>
    </row>
    <row r="111" spans="1:17" s="3" customFormat="1" ht="13.5">
      <c r="A111" s="24"/>
      <c r="B111" s="24" t="s">
        <v>11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s="3" customFormat="1" ht="14.25" thickBot="1">
      <c r="A112" s="24" t="s">
        <v>39</v>
      </c>
      <c r="B112" s="24" t="s">
        <v>11</v>
      </c>
      <c r="C112" s="32">
        <f>C102+C110</f>
        <v>806885</v>
      </c>
      <c r="D112" s="15"/>
      <c r="E112" s="32">
        <f>E102+E110</f>
        <v>4256827</v>
      </c>
      <c r="F112" s="15"/>
      <c r="G112" s="32">
        <f>G102+G110</f>
        <v>273191</v>
      </c>
      <c r="H112" s="15"/>
      <c r="I112" s="32">
        <f>I102+I110</f>
        <v>1822078</v>
      </c>
      <c r="J112" s="15"/>
      <c r="K112" s="35">
        <f>K102+K110</f>
        <v>7158981</v>
      </c>
      <c r="L112" s="15"/>
      <c r="M112" s="32">
        <f>M102+M110</f>
        <v>1218990</v>
      </c>
      <c r="N112" s="15"/>
      <c r="O112" s="32">
        <f>O102+O110</f>
        <v>5905083</v>
      </c>
      <c r="P112" s="15"/>
      <c r="Q112" s="32">
        <f>Q102+Q110</f>
        <v>34908</v>
      </c>
    </row>
    <row r="113" spans="1:17" ht="14.25" thickTop="1">
      <c r="A113" s="19"/>
      <c r="B113" s="19" t="s">
        <v>11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2:17" ht="12">
      <c r="B114" s="1" t="s">
        <v>11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2">
      <c r="B115" s="1" t="s">
        <v>11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2">
      <c r="B116" s="1" t="s">
        <v>11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12">
      <c r="B117" s="1" t="s">
        <v>11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2">
      <c r="B118" s="1" t="s">
        <v>11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2">
      <c r="B119" s="1" t="s">
        <v>11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12">
      <c r="B120" s="1" t="s">
        <v>11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12">
      <c r="B121" s="1" t="s">
        <v>11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12">
      <c r="B122" s="1" t="s">
        <v>11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2">
      <c r="B123" s="1" t="s">
        <v>11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12">
      <c r="B124" s="1" t="s">
        <v>11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ht="1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ht="1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ht="12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ht="12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ht="12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ht="12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ht="12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ht="12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ht="12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ht="12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ht="12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ht="12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ht="12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ht="12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ht="12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</sheetData>
  <sheetProtection/>
  <mergeCells count="5">
    <mergeCell ref="C4:G4"/>
    <mergeCell ref="A1:A8"/>
    <mergeCell ref="C3:Q3"/>
    <mergeCell ref="C5:Q5"/>
    <mergeCell ref="C6:Q6"/>
  </mergeCells>
  <conditionalFormatting sqref="A14:IV112">
    <cfRule type="expression" priority="1" dxfId="0" stopIfTrue="1">
      <formula>MOD(ROW(),2)=1</formula>
    </cfRule>
  </conditionalFormatting>
  <printOptions horizontalCentered="1"/>
  <pageMargins left="0.25" right="0.25" top="0.4" bottom="0.4" header="0.25" footer="0.25"/>
  <pageSetup fitToHeight="0" fitToWidth="1" horizontalDpi="300" verticalDpi="300" orientation="landscape" scale="88" r:id="rId2"/>
  <headerFooter alignWithMargins="0">
    <oddFooter>&amp;R&amp;"Goudy Old Style,Regular"Page &amp;P of &amp;N</oddFooter>
  </headerFooter>
  <rowBreaks count="3" manualBreakCount="3">
    <brk id="42" max="255" man="1"/>
    <brk id="74" max="255" man="1"/>
    <brk id="1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</dc:title>
  <dc:subject>Current Restricted Expenditures</dc:subject>
  <dc:creator>Accounting Services</dc:creator>
  <cp:keywords>FY 97 Financial Statements</cp:keywords>
  <dc:description/>
  <cp:lastModifiedBy>jgendr1</cp:lastModifiedBy>
  <cp:lastPrinted>2009-08-14T18:26:34Z</cp:lastPrinted>
  <dcterms:created xsi:type="dcterms:W3CDTF">1999-07-27T20:04:03Z</dcterms:created>
  <dcterms:modified xsi:type="dcterms:W3CDTF">2009-08-19T20:02:42Z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1660377656</vt:i4>
  </property>
  <property fmtid="{D5CDD505-2E9C-101B-9397-08002B2CF9AE}" pid="3" name="_EmailSubject">
    <vt:lpwstr>LSUA Analysis C-2B1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712055042</vt:i4>
  </property>
  <property fmtid="{D5CDD505-2E9C-101B-9397-08002B2CF9AE}" pid="7" name="_ReviewingToolsShownOnce">
    <vt:lpwstr/>
  </property>
</Properties>
</file>