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C-2B'!$A$15:$Q$74</definedName>
    <definedName name="_xlnm.Print_Area">'Anal C-2B'!$A$3:$R$74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<sst xmlns="http://schemas.openxmlformats.org/spreadsheetml/2006/main" count="70" uniqueCount="58">
  <si>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</si>
  <si>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</si>
  <si>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</si>
  <si>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</si>
  <si>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</si>
  <si>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</si>
  <si>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</si>
  <si>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</si>
  <si>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</si>
  <si>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</si>
  <si>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>LSU AT EUNICE</t>
  </si>
  <si>
    <t xml:space="preserve"> Scholarships and fellowships</t>
  </si>
  <si>
    <t xml:space="preserve">ANALYSIS C-2B                              ANALYSIS OF CURRENT RESTRICTED FUND EXPENDITURES                              ANALYSIS C-2B  </t>
  </si>
  <si>
    <t>Cost</t>
  </si>
  <si>
    <t>Indirect</t>
  </si>
  <si>
    <t>Source</t>
  </si>
  <si>
    <t>Object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</si>
  <si>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</si>
  <si>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</si>
  <si>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</si>
  <si>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</si>
  <si>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</si>
  <si>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</si>
  <si>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</si>
  <si>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</si>
  <si>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</si>
  <si>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</si>
  <si>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</si>
  <si>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</si>
  <si>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</si>
  <si>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</si>
  <si>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Health and physical education</t>
  </si>
  <si>
    <t xml:space="preserve">   Interdisciplinary</t>
  </si>
  <si>
    <t xml:space="preserve">   Liberal arts</t>
  </si>
  <si>
    <t xml:space="preserve">   Nursing</t>
  </si>
  <si>
    <t xml:space="preserve">   Science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</si>
  <si>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</si>
  <si>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</si>
  <si>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</si>
  <si>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</si>
  <si>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</si>
  <si>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</si>
  <si>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</si>
  <si>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</si>
  <si>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</si>
  <si>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</si>
  <si>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</si>
  <si>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</si>
  <si>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</si>
  <si>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</si>
  <si>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     Total research</t>
  </si>
  <si>
    <t xml:space="preserve">   Assessment</t>
  </si>
  <si>
    <t xml:space="preserve">   Parking lot</t>
  </si>
  <si>
    <t xml:space="preserve">   Utilities</t>
  </si>
  <si>
    <t>FOR THE YEAR ENDED JUNE 30, 2007</t>
  </si>
  <si>
    <t xml:space="preserve">   Mandatory transfers for principal and interest</t>
  </si>
  <si>
    <t xml:space="preserve"> Research--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</si>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</sst>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4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1" applyNumberFormat="0" applyAlignment="0" applyProtection="0"/>
    <xf numFmtId="0" fontId="11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5" borderId="7" applyNumberFormat="0" applyFont="0" applyAlignment="0" applyProtection="0"/>
    <xf numFmtId="0" fontId="20" fillId="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2" fillId="6" borderId="10" xfId="42" applyNumberFormat="1" applyFont="1" applyFill="1" applyBorder="1" applyAlignment="1" applyProtection="1">
      <alignment vertical="center"/>
      <protection/>
    </xf>
    <xf numFmtId="165" fontId="2" fillId="6" borderId="0" xfId="42" applyNumberFormat="1" applyFont="1" applyFill="1" applyBorder="1" applyAlignment="1" applyProtection="1">
      <alignment vertical="center"/>
      <protection/>
    </xf>
    <xf numFmtId="165" fontId="2" fillId="6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3" fillId="6" borderId="12" xfId="42" applyNumberFormat="1" applyFont="1" applyFill="1" applyBorder="1" applyAlignment="1" applyProtection="1">
      <alignment horizontal="center" vertical="center"/>
      <protection/>
    </xf>
    <xf numFmtId="165" fontId="4" fillId="0" borderId="13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2" fillId="6" borderId="14" xfId="42" applyNumberFormat="1" applyFont="1" applyFill="1" applyBorder="1" applyAlignment="1">
      <alignment vertical="center"/>
    </xf>
    <xf numFmtId="165" fontId="2" fillId="6" borderId="15" xfId="42" applyNumberFormat="1" applyFont="1" applyFill="1" applyBorder="1" applyAlignment="1">
      <alignment vertical="center"/>
    </xf>
    <xf numFmtId="165" fontId="2" fillId="6" borderId="16" xfId="42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13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13" xfId="42" applyNumberFormat="1" applyFont="1" applyFill="1" applyBorder="1" applyAlignment="1" applyProtection="1">
      <alignment horizontal="right" vertical="center"/>
      <protection/>
    </xf>
    <xf numFmtId="165" fontId="6" fillId="6" borderId="17" xfId="42" applyNumberFormat="1" applyFont="1" applyFill="1" applyBorder="1" applyAlignment="1">
      <alignment horizontal="center" vertical="center"/>
    </xf>
    <xf numFmtId="165" fontId="3" fillId="6" borderId="17" xfId="42" applyNumberFormat="1" applyFont="1" applyFill="1" applyBorder="1" applyAlignment="1" applyProtection="1">
      <alignment horizontal="center" vertical="center"/>
      <protection/>
    </xf>
    <xf numFmtId="165" fontId="4" fillId="0" borderId="19" xfId="42" applyNumberFormat="1" applyFont="1" applyFill="1" applyBorder="1" applyAlignment="1" applyProtection="1">
      <alignment horizontal="right" vertical="center"/>
      <protection/>
    </xf>
    <xf numFmtId="165" fontId="4" fillId="0" borderId="19" xfId="42" applyNumberFormat="1" applyFont="1" applyFill="1" applyBorder="1" applyAlignment="1" applyProtection="1">
      <alignment vertical="center"/>
      <protection/>
    </xf>
    <xf numFmtId="167" fontId="4" fillId="0" borderId="0" xfId="44" applyNumberFormat="1" applyFont="1" applyFill="1" applyAlignment="1" applyProtection="1">
      <alignment vertical="center"/>
      <protection/>
    </xf>
    <xf numFmtId="167" fontId="4" fillId="0" borderId="0" xfId="44" applyNumberFormat="1" applyFont="1" applyFill="1" applyAlignment="1" applyProtection="1">
      <alignment horizontal="left" vertical="center"/>
      <protection/>
    </xf>
    <xf numFmtId="165" fontId="4" fillId="0" borderId="20" xfId="42" applyNumberFormat="1" applyFont="1" applyFill="1" applyBorder="1" applyAlignment="1" applyProtection="1">
      <alignment vertical="center"/>
      <protection/>
    </xf>
    <xf numFmtId="167" fontId="4" fillId="0" borderId="21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22" xfId="42" applyNumberFormat="1" applyFont="1" applyFill="1" applyBorder="1" applyAlignment="1" applyProtection="1">
      <alignment horizontal="right" vertical="center"/>
      <protection/>
    </xf>
    <xf numFmtId="165" fontId="4" fillId="0" borderId="22" xfId="42" applyNumberFormat="1" applyFont="1" applyFill="1" applyBorder="1" applyAlignment="1" applyProtection="1">
      <alignment vertical="center"/>
      <protection/>
    </xf>
    <xf numFmtId="165" fontId="4" fillId="0" borderId="23" xfId="42" applyNumberFormat="1" applyFont="1" applyFill="1" applyBorder="1" applyAlignment="1" applyProtection="1">
      <alignment horizontal="right" vertical="center"/>
      <protection/>
    </xf>
    <xf numFmtId="165" fontId="4" fillId="0" borderId="23" xfId="42" applyNumberFormat="1" applyFont="1" applyFill="1" applyBorder="1" applyAlignment="1" applyProtection="1">
      <alignment vertical="center"/>
      <protection/>
    </xf>
    <xf numFmtId="165" fontId="4" fillId="0" borderId="21" xfId="42" applyNumberFormat="1" applyFont="1" applyFill="1" applyBorder="1" applyAlignment="1" applyProtection="1">
      <alignment vertical="center"/>
      <protection/>
    </xf>
    <xf numFmtId="165" fontId="2" fillId="6" borderId="10" xfId="42" applyNumberFormat="1" applyFont="1" applyFill="1" applyBorder="1" applyAlignment="1" applyProtection="1">
      <alignment horizontal="center" vertical="center"/>
      <protection/>
    </xf>
    <xf numFmtId="165" fontId="2" fillId="6" borderId="0" xfId="42" applyNumberFormat="1" applyFont="1" applyFill="1" applyBorder="1" applyAlignment="1" applyProtection="1">
      <alignment horizontal="center" vertical="center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65" fontId="4" fillId="0" borderId="13" xfId="42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26</xdr:row>
      <xdr:rowOff>0</xdr:rowOff>
    </xdr:from>
    <xdr:to>
      <xdr:col>18</xdr:col>
      <xdr:colOff>666750</xdr:colOff>
      <xdr:row>36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030075" y="3876675"/>
          <a:ext cx="3143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LSU AT EUNICE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 AT EUNICE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17</xdr:col>
      <xdr:colOff>647700</xdr:colOff>
      <xdr:row>26</xdr:row>
      <xdr:rowOff>0</xdr:rowOff>
    </xdr:from>
    <xdr:to>
      <xdr:col>17</xdr:col>
      <xdr:colOff>962025</xdr:colOff>
      <xdr:row>37</xdr:row>
      <xdr:rowOff>9525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0944225" y="3876675"/>
          <a:ext cx="3143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LSU AT EUNICE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LSU AT EUNICE
</a:t>
          </a:r>
        </a:p>
      </xdr:txBody>
    </xdr:sp>
    <xdr:clientData fLocksWithSheet="0"/>
  </xdr:twoCellAnchor>
  <xdr:twoCellAnchor>
    <xdr:from>
      <xdr:col>17</xdr:col>
      <xdr:colOff>695325</xdr:colOff>
      <xdr:row>56</xdr:row>
      <xdr:rowOff>0</xdr:rowOff>
    </xdr:from>
    <xdr:to>
      <xdr:col>17</xdr:col>
      <xdr:colOff>981075</xdr:colOff>
      <xdr:row>69</xdr:row>
      <xdr:rowOff>28575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10991850" y="8448675"/>
          <a:ext cx="28575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LSU AT EUNICE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83"/>
  <sheetViews>
    <sheetView tabSelected="1" defaultGridColor="0" zoomScalePageLayoutView="0" colorId="22" workbookViewId="0" topLeftCell="A1">
      <selection activeCell="A1" sqref="A1"/>
    </sheetView>
  </sheetViews>
  <sheetFormatPr defaultColWidth="15.7109375" defaultRowHeight="12" customHeight="1"/>
  <cols>
    <col min="1" max="1" width="39.00390625" style="10" customWidth="1"/>
    <col min="2" max="2" width="1.7109375" style="10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" width="1.7109375" style="10" customWidth="1"/>
    <col min="17" max="17" width="12.7109375" style="10" customWidth="1"/>
    <col min="18" max="18" width="20.7109375" style="10" customWidth="1"/>
    <col min="19" max="16384" width="15.7109375" style="10" customWidth="1"/>
  </cols>
  <sheetData>
    <row r="1" ht="12" customHeight="1" thickBot="1"/>
    <row r="2" spans="1:17" ht="10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8" ht="12" customHeight="1">
      <c r="A3" s="40" t="s">
        <v>10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"/>
    </row>
    <row r="4" spans="1:18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</row>
    <row r="5" spans="1:18" ht="12" customHeight="1">
      <c r="A5" s="40" t="s">
        <v>12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4"/>
    </row>
    <row r="6" spans="1:18" ht="12" customHeight="1">
      <c r="A6" s="40" t="s">
        <v>54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4"/>
    </row>
    <row r="7" spans="1:18" ht="10.5" customHeight="1" thickBot="1">
      <c r="A7" s="5"/>
      <c r="B7" s="26"/>
      <c r="C7" s="14"/>
      <c r="D7" s="14"/>
      <c r="E7" s="14"/>
      <c r="F7" s="14"/>
      <c r="G7" s="14"/>
      <c r="H7" s="14"/>
      <c r="I7" s="14"/>
      <c r="J7" s="14"/>
      <c r="K7" s="25"/>
      <c r="L7" s="14"/>
      <c r="M7" s="14"/>
      <c r="N7" s="14"/>
      <c r="O7" s="14"/>
      <c r="P7" s="14"/>
      <c r="Q7" s="15"/>
      <c r="R7" s="4"/>
    </row>
    <row r="8" spans="1:18" ht="12" customHeight="1">
      <c r="A8" s="4"/>
      <c r="B8" s="4"/>
      <c r="C8" s="4"/>
      <c r="D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customHeight="1">
      <c r="A10" s="4"/>
      <c r="B10" s="4"/>
      <c r="C10" s="44" t="s">
        <v>15</v>
      </c>
      <c r="D10" s="45"/>
      <c r="E10" s="45"/>
      <c r="F10" s="45"/>
      <c r="G10" s="45"/>
      <c r="H10" s="45"/>
      <c r="I10" s="45"/>
      <c r="J10" s="4"/>
      <c r="K10" s="4"/>
      <c r="L10" s="4"/>
      <c r="M10" s="44" t="s">
        <v>16</v>
      </c>
      <c r="N10" s="46"/>
      <c r="O10" s="46"/>
      <c r="P10" s="46"/>
      <c r="Q10" s="46"/>
      <c r="R10" s="4"/>
    </row>
    <row r="11" spans="1:18" ht="12" customHeight="1">
      <c r="A11" s="4"/>
      <c r="B11" s="4"/>
      <c r="C11" s="9"/>
      <c r="D11" s="9"/>
      <c r="E11" s="23"/>
      <c r="F11" s="9"/>
      <c r="G11" s="9"/>
      <c r="H11" s="9"/>
      <c r="I11" s="9"/>
      <c r="J11" s="4"/>
      <c r="K11" s="4"/>
      <c r="L11" s="4"/>
      <c r="M11" s="9"/>
      <c r="N11" s="9"/>
      <c r="O11" s="8"/>
      <c r="P11" s="9"/>
      <c r="Q11" s="8" t="s">
        <v>14</v>
      </c>
      <c r="R11" s="4"/>
    </row>
    <row r="12" spans="1:18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" t="s">
        <v>0</v>
      </c>
      <c r="N12" s="4"/>
      <c r="O12" s="4"/>
      <c r="P12" s="4"/>
      <c r="Q12" s="7" t="s">
        <v>13</v>
      </c>
      <c r="R12" s="7"/>
    </row>
    <row r="13" spans="1:18" ht="12" customHeight="1">
      <c r="A13" s="4"/>
      <c r="B13" s="4"/>
      <c r="C13" s="6" t="s">
        <v>1</v>
      </c>
      <c r="D13" s="4"/>
      <c r="E13" s="6" t="s">
        <v>2</v>
      </c>
      <c r="F13" s="4"/>
      <c r="G13" s="6" t="s">
        <v>3</v>
      </c>
      <c r="H13" s="4"/>
      <c r="I13" s="6" t="s">
        <v>4</v>
      </c>
      <c r="J13" s="4"/>
      <c r="K13" s="6" t="s">
        <v>5</v>
      </c>
      <c r="L13" s="4"/>
      <c r="M13" s="6" t="s">
        <v>6</v>
      </c>
      <c r="N13" s="4"/>
      <c r="O13" s="6" t="s">
        <v>7</v>
      </c>
      <c r="P13" s="4"/>
      <c r="Q13" s="6" t="s">
        <v>8</v>
      </c>
      <c r="R13" s="7"/>
    </row>
    <row r="14" spans="1:18" ht="12" customHeight="1">
      <c r="A14" s="4"/>
      <c r="B14" s="4"/>
      <c r="C14" s="8"/>
      <c r="D14" s="4"/>
      <c r="E14" s="8"/>
      <c r="F14" s="4"/>
      <c r="G14" s="8"/>
      <c r="H14" s="4"/>
      <c r="I14" s="8"/>
      <c r="J14" s="4"/>
      <c r="K14" s="8"/>
      <c r="L14" s="4"/>
      <c r="M14" s="8"/>
      <c r="N14" s="4"/>
      <c r="O14" s="8"/>
      <c r="P14" s="4"/>
      <c r="Q14" s="8"/>
      <c r="R14" s="7"/>
    </row>
    <row r="15" spans="1:18" s="18" customFormat="1" ht="12" customHeight="1">
      <c r="A15" s="17" t="s">
        <v>45</v>
      </c>
      <c r="B15" s="17"/>
      <c r="C15" s="17" t="s">
        <v>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8" customFormat="1" ht="1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12" customHeight="1">
      <c r="A17" s="16" t="s">
        <v>46</v>
      </c>
      <c r="B17" s="16"/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12" customHeight="1">
      <c r="A18" s="16" t="s">
        <v>28</v>
      </c>
      <c r="B18" s="16"/>
      <c r="C18" s="29">
        <v>91482</v>
      </c>
      <c r="D18" s="17"/>
      <c r="E18" s="29">
        <v>10198</v>
      </c>
      <c r="F18" s="17"/>
      <c r="G18" s="30">
        <v>0</v>
      </c>
      <c r="H18" s="17"/>
      <c r="I18" s="30">
        <v>0</v>
      </c>
      <c r="J18" s="17"/>
      <c r="K18" s="29">
        <f>IF(SUM(C18:I18)=SUM(M18:Q18),SUM(C18:I18),SUM(M18:Q18)-SUM(C18:I18))</f>
        <v>101680</v>
      </c>
      <c r="L18" s="17"/>
      <c r="M18" s="29">
        <v>7820</v>
      </c>
      <c r="N18" s="17"/>
      <c r="O18" s="29">
        <v>91453</v>
      </c>
      <c r="P18" s="17"/>
      <c r="Q18" s="30">
        <v>2407</v>
      </c>
      <c r="R18" s="16"/>
    </row>
    <row r="19" spans="1:18" s="18" customFormat="1" ht="12" customHeight="1">
      <c r="A19" s="16" t="s">
        <v>29</v>
      </c>
      <c r="B19" s="16"/>
      <c r="C19" s="19">
        <v>7040</v>
      </c>
      <c r="D19" s="17"/>
      <c r="E19" s="19">
        <v>5195</v>
      </c>
      <c r="F19" s="17"/>
      <c r="G19" s="19">
        <v>0</v>
      </c>
      <c r="H19" s="17"/>
      <c r="I19" s="19">
        <v>45988</v>
      </c>
      <c r="J19" s="17"/>
      <c r="K19" s="17">
        <f>IF(SUM(C19:I19)=SUM(M19:Q19),SUM(C19:I19),SUM(M19:Q19)-SUM(C19:I19))</f>
        <v>58223</v>
      </c>
      <c r="L19" s="17"/>
      <c r="M19" s="17">
        <v>38002</v>
      </c>
      <c r="N19" s="17" t="s">
        <v>9</v>
      </c>
      <c r="O19" s="17">
        <v>19010</v>
      </c>
      <c r="P19" s="17"/>
      <c r="Q19" s="19">
        <v>1211</v>
      </c>
      <c r="R19" s="17"/>
    </row>
    <row r="20" spans="1:18" s="18" customFormat="1" ht="12" customHeight="1">
      <c r="A20" s="16" t="s">
        <v>30</v>
      </c>
      <c r="B20" s="16"/>
      <c r="C20" s="19">
        <v>18224</v>
      </c>
      <c r="D20" s="17"/>
      <c r="E20" s="19">
        <v>3895</v>
      </c>
      <c r="F20" s="17"/>
      <c r="G20" s="19">
        <v>0</v>
      </c>
      <c r="H20" s="17"/>
      <c r="I20" s="19">
        <v>0</v>
      </c>
      <c r="J20" s="17"/>
      <c r="K20" s="17">
        <f aca="true" t="shared" si="0" ref="K20:K73">IF(SUM(C20:I20)=SUM(M20:Q20),SUM(C20:I20),SUM(M20:Q20)-SUM(C20:I20))</f>
        <v>22119</v>
      </c>
      <c r="L20" s="17"/>
      <c r="M20" s="17">
        <v>3443</v>
      </c>
      <c r="N20" s="17"/>
      <c r="O20" s="17">
        <v>17768</v>
      </c>
      <c r="P20" s="17"/>
      <c r="Q20" s="19">
        <v>908</v>
      </c>
      <c r="R20" s="17"/>
    </row>
    <row r="21" spans="1:18" s="18" customFormat="1" ht="12" customHeight="1">
      <c r="A21" s="16" t="s">
        <v>31</v>
      </c>
      <c r="B21" s="16"/>
      <c r="C21" s="19">
        <v>0</v>
      </c>
      <c r="D21" s="17"/>
      <c r="E21" s="19">
        <v>1192</v>
      </c>
      <c r="F21" s="17"/>
      <c r="G21" s="19">
        <v>0</v>
      </c>
      <c r="H21" s="17"/>
      <c r="I21" s="19">
        <v>0</v>
      </c>
      <c r="J21" s="17"/>
      <c r="K21" s="17">
        <f t="shared" si="0"/>
        <v>1192</v>
      </c>
      <c r="L21" s="17"/>
      <c r="M21" s="17">
        <v>914</v>
      </c>
      <c r="N21" s="17"/>
      <c r="O21" s="17">
        <v>0</v>
      </c>
      <c r="P21" s="17"/>
      <c r="Q21" s="19">
        <v>278</v>
      </c>
      <c r="R21" s="17"/>
    </row>
    <row r="22" spans="1:18" s="18" customFormat="1" ht="12" customHeight="1">
      <c r="A22" s="16" t="s">
        <v>32</v>
      </c>
      <c r="B22" s="16"/>
      <c r="C22" s="19">
        <v>329585</v>
      </c>
      <c r="D22" s="17"/>
      <c r="E22" s="19">
        <v>0</v>
      </c>
      <c r="F22" s="17"/>
      <c r="G22" s="19">
        <v>3758</v>
      </c>
      <c r="H22" s="17"/>
      <c r="I22" s="19">
        <v>1077</v>
      </c>
      <c r="J22" s="17"/>
      <c r="K22" s="17">
        <f t="shared" si="0"/>
        <v>334420</v>
      </c>
      <c r="L22" s="17"/>
      <c r="M22" s="17">
        <v>94688</v>
      </c>
      <c r="N22" s="17"/>
      <c r="O22" s="19">
        <v>245918</v>
      </c>
      <c r="P22" s="17"/>
      <c r="Q22" s="19">
        <v>-6186</v>
      </c>
      <c r="R22" s="19"/>
    </row>
    <row r="23" spans="1:18" s="18" customFormat="1" ht="12" customHeight="1">
      <c r="A23" s="16" t="s">
        <v>33</v>
      </c>
      <c r="B23" s="16"/>
      <c r="C23" s="19">
        <v>31760</v>
      </c>
      <c r="D23" s="17"/>
      <c r="E23" s="19">
        <v>3962</v>
      </c>
      <c r="F23" s="17"/>
      <c r="G23" s="19">
        <v>7232</v>
      </c>
      <c r="H23" s="17"/>
      <c r="I23" s="19">
        <v>4734</v>
      </c>
      <c r="J23" s="17"/>
      <c r="K23" s="17">
        <f t="shared" si="0"/>
        <v>47688</v>
      </c>
      <c r="L23" s="17"/>
      <c r="M23" s="17">
        <v>7589</v>
      </c>
      <c r="N23" s="17" t="s">
        <v>9</v>
      </c>
      <c r="O23" s="17">
        <f>38841-2</f>
        <v>38839</v>
      </c>
      <c r="P23" s="17"/>
      <c r="Q23" s="19">
        <v>1260</v>
      </c>
      <c r="R23" s="19"/>
    </row>
    <row r="24" spans="1:18" s="18" customFormat="1" ht="12" customHeight="1">
      <c r="A24" s="16" t="s">
        <v>34</v>
      </c>
      <c r="B24" s="16"/>
      <c r="C24" s="19">
        <v>93658</v>
      </c>
      <c r="D24" s="17"/>
      <c r="E24" s="19">
        <v>9385</v>
      </c>
      <c r="F24" s="17"/>
      <c r="G24" s="19">
        <v>17539</v>
      </c>
      <c r="H24" s="17"/>
      <c r="I24" s="19">
        <v>5591</v>
      </c>
      <c r="J24" s="17"/>
      <c r="K24" s="17">
        <f t="shared" si="0"/>
        <v>126173</v>
      </c>
      <c r="L24" s="17"/>
      <c r="M24" s="17">
        <v>100017</v>
      </c>
      <c r="N24" s="17"/>
      <c r="O24" s="19">
        <v>21263</v>
      </c>
      <c r="P24" s="17"/>
      <c r="Q24" s="19">
        <v>4893</v>
      </c>
      <c r="R24" s="19"/>
    </row>
    <row r="25" spans="1:18" s="34" customFormat="1" ht="12" customHeight="1">
      <c r="A25" s="33" t="s">
        <v>35</v>
      </c>
      <c r="B25" s="33"/>
      <c r="C25" s="21">
        <v>49221</v>
      </c>
      <c r="D25" s="22"/>
      <c r="E25" s="21">
        <v>8365</v>
      </c>
      <c r="F25" s="22"/>
      <c r="G25" s="21">
        <v>4319</v>
      </c>
      <c r="H25" s="22" t="s">
        <v>9</v>
      </c>
      <c r="I25" s="21">
        <v>4355</v>
      </c>
      <c r="J25" s="22"/>
      <c r="K25" s="17">
        <f t="shared" si="0"/>
        <v>66260</v>
      </c>
      <c r="L25" s="22"/>
      <c r="M25" s="22">
        <v>8665</v>
      </c>
      <c r="N25" s="22"/>
      <c r="O25" s="22">
        <f>55432+1</f>
        <v>55433</v>
      </c>
      <c r="P25" s="22"/>
      <c r="Q25" s="21">
        <v>2162</v>
      </c>
      <c r="R25" s="21"/>
    </row>
    <row r="26" spans="1:18" s="34" customFormat="1" ht="12" customHeight="1">
      <c r="A26" s="33" t="s">
        <v>36</v>
      </c>
      <c r="B26" s="33"/>
      <c r="C26" s="21">
        <v>204</v>
      </c>
      <c r="D26" s="22"/>
      <c r="E26" s="21">
        <v>345542</v>
      </c>
      <c r="F26" s="22"/>
      <c r="G26" s="21">
        <v>412</v>
      </c>
      <c r="H26" s="22" t="s">
        <v>9</v>
      </c>
      <c r="I26" s="21">
        <v>0</v>
      </c>
      <c r="J26" s="22"/>
      <c r="K26" s="17">
        <f t="shared" si="0"/>
        <v>346158</v>
      </c>
      <c r="L26" s="22"/>
      <c r="M26" s="22">
        <v>239971</v>
      </c>
      <c r="N26" s="22"/>
      <c r="O26" s="22">
        <v>82393</v>
      </c>
      <c r="P26" s="22"/>
      <c r="Q26" s="21">
        <v>23794</v>
      </c>
      <c r="R26" s="21"/>
    </row>
    <row r="27" spans="1:18" s="18" customFormat="1" ht="12" customHeight="1">
      <c r="A27" s="16" t="s">
        <v>49</v>
      </c>
      <c r="B27" s="16"/>
      <c r="C27" s="24">
        <v>0</v>
      </c>
      <c r="D27" s="17"/>
      <c r="E27" s="24">
        <v>0</v>
      </c>
      <c r="F27" s="17"/>
      <c r="G27" s="24">
        <v>0</v>
      </c>
      <c r="H27" s="17"/>
      <c r="I27" s="24">
        <v>293383</v>
      </c>
      <c r="J27" s="17"/>
      <c r="K27" s="20">
        <f t="shared" si="0"/>
        <v>293383</v>
      </c>
      <c r="L27" s="17"/>
      <c r="M27" s="20">
        <v>46790</v>
      </c>
      <c r="N27" s="17"/>
      <c r="O27" s="24">
        <f>246594-1</f>
        <v>246593</v>
      </c>
      <c r="P27" s="17"/>
      <c r="Q27" s="24">
        <v>0</v>
      </c>
      <c r="R27" s="19"/>
    </row>
    <row r="28" spans="1:18" s="18" customFormat="1" ht="12" customHeight="1">
      <c r="A28" s="16"/>
      <c r="B28" s="16"/>
      <c r="C28" s="35"/>
      <c r="D28" s="36"/>
      <c r="E28" s="35"/>
      <c r="F28" s="36"/>
      <c r="G28" s="35"/>
      <c r="H28" s="36"/>
      <c r="I28" s="35"/>
      <c r="J28" s="36"/>
      <c r="K28" s="17"/>
      <c r="L28" s="36"/>
      <c r="M28" s="36"/>
      <c r="N28" s="36"/>
      <c r="O28" s="36"/>
      <c r="P28" s="36"/>
      <c r="Q28" s="35"/>
      <c r="R28" s="19"/>
    </row>
    <row r="29" spans="1:18" s="18" customFormat="1" ht="12" customHeight="1">
      <c r="A29" s="17" t="s">
        <v>22</v>
      </c>
      <c r="B29" s="17"/>
      <c r="C29" s="20">
        <f>SUM(C18:C27)</f>
        <v>621174</v>
      </c>
      <c r="D29" s="17"/>
      <c r="E29" s="20">
        <f>SUM(E18:E27)</f>
        <v>387734</v>
      </c>
      <c r="F29" s="17"/>
      <c r="G29" s="20">
        <f>SUM(G18:G27)</f>
        <v>33260</v>
      </c>
      <c r="H29" s="17"/>
      <c r="I29" s="20">
        <f>SUM(I18:I27)</f>
        <v>355128</v>
      </c>
      <c r="J29" s="17"/>
      <c r="K29" s="20">
        <f t="shared" si="0"/>
        <v>1397296</v>
      </c>
      <c r="L29" s="17"/>
      <c r="M29" s="20">
        <f>SUM(M18:M27)</f>
        <v>547899</v>
      </c>
      <c r="N29" s="17"/>
      <c r="O29" s="20">
        <f>SUM(O18:O27)</f>
        <v>818670</v>
      </c>
      <c r="P29" s="17"/>
      <c r="Q29" s="20">
        <f>SUM(Q18:Q27)</f>
        <v>30727</v>
      </c>
      <c r="R29" s="17"/>
    </row>
    <row r="30" spans="1:18" s="18" customFormat="1" ht="12" customHeight="1">
      <c r="A30" s="17"/>
      <c r="B30" s="17"/>
      <c r="C30" s="22"/>
      <c r="D30" s="17"/>
      <c r="E30" s="22"/>
      <c r="F30" s="17"/>
      <c r="G30" s="22"/>
      <c r="H30" s="17"/>
      <c r="I30" s="22"/>
      <c r="J30" s="17"/>
      <c r="K30" s="17"/>
      <c r="L30" s="17"/>
      <c r="M30" s="22"/>
      <c r="N30" s="17"/>
      <c r="O30" s="22"/>
      <c r="P30" s="17"/>
      <c r="Q30" s="22"/>
      <c r="R30" s="17"/>
    </row>
    <row r="31" spans="1:21" s="18" customFormat="1" ht="12" customHeight="1">
      <c r="A31" s="17" t="s">
        <v>56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18" customFormat="1" ht="12" customHeight="1">
      <c r="A32" s="16" t="s">
        <v>35</v>
      </c>
      <c r="B32" s="17"/>
      <c r="C32" s="20">
        <v>12675</v>
      </c>
      <c r="D32" s="17"/>
      <c r="E32" s="20">
        <v>0</v>
      </c>
      <c r="F32" s="17"/>
      <c r="G32" s="20">
        <v>0</v>
      </c>
      <c r="H32" s="17"/>
      <c r="I32" s="20">
        <v>0</v>
      </c>
      <c r="J32" s="17"/>
      <c r="K32" s="20">
        <f t="shared" si="0"/>
        <v>12675</v>
      </c>
      <c r="L32" s="17"/>
      <c r="M32" s="20">
        <v>7200</v>
      </c>
      <c r="N32" s="17"/>
      <c r="O32" s="20">
        <v>5475</v>
      </c>
      <c r="P32" s="17"/>
      <c r="Q32" s="20">
        <v>0</v>
      </c>
      <c r="R32" s="17"/>
      <c r="S32" s="17"/>
      <c r="T32" s="17"/>
      <c r="U32" s="17"/>
    </row>
    <row r="33" spans="1:21" s="18" customFormat="1" ht="12" customHeight="1">
      <c r="A33" s="16"/>
      <c r="B33" s="17"/>
      <c r="C33" s="28"/>
      <c r="D33" s="17"/>
      <c r="E33" s="28"/>
      <c r="F33" s="17"/>
      <c r="G33" s="28"/>
      <c r="H33" s="17"/>
      <c r="I33" s="28"/>
      <c r="J33" s="17"/>
      <c r="K33" s="28"/>
      <c r="L33" s="17"/>
      <c r="M33" s="28"/>
      <c r="N33" s="17"/>
      <c r="O33" s="28"/>
      <c r="P33" s="17"/>
      <c r="Q33" s="28"/>
      <c r="R33" s="17"/>
      <c r="S33" s="17"/>
      <c r="T33" s="17"/>
      <c r="U33" s="17"/>
    </row>
    <row r="34" spans="1:21" s="18" customFormat="1" ht="12" customHeight="1">
      <c r="A34" s="17" t="s">
        <v>50</v>
      </c>
      <c r="B34" s="17"/>
      <c r="C34" s="20">
        <f>C32</f>
        <v>12675</v>
      </c>
      <c r="D34" s="17"/>
      <c r="E34" s="20">
        <f>E32</f>
        <v>0</v>
      </c>
      <c r="F34" s="17"/>
      <c r="G34" s="20">
        <f>G32</f>
        <v>0</v>
      </c>
      <c r="H34" s="17"/>
      <c r="I34" s="20">
        <f>I32</f>
        <v>0</v>
      </c>
      <c r="J34" s="17"/>
      <c r="K34" s="20">
        <f t="shared" si="0"/>
        <v>12675</v>
      </c>
      <c r="L34" s="17"/>
      <c r="M34" s="20">
        <f>M32</f>
        <v>7200</v>
      </c>
      <c r="N34" s="17"/>
      <c r="O34" s="20">
        <f>O32</f>
        <v>5475</v>
      </c>
      <c r="P34" s="17"/>
      <c r="Q34" s="20">
        <f>Q32</f>
        <v>0</v>
      </c>
      <c r="R34" s="17"/>
      <c r="S34" s="17"/>
      <c r="T34" s="17"/>
      <c r="U34" s="17"/>
    </row>
    <row r="35" spans="1:21" s="18" customFormat="1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18" s="18" customFormat="1" ht="12" customHeight="1">
      <c r="A36" s="17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8" customFormat="1" ht="12" customHeight="1">
      <c r="A37" s="16" t="s">
        <v>37</v>
      </c>
      <c r="B37" s="16"/>
      <c r="C37" s="19">
        <v>0</v>
      </c>
      <c r="D37" s="17"/>
      <c r="E37" s="17">
        <v>5671</v>
      </c>
      <c r="F37" s="17"/>
      <c r="G37" s="19">
        <v>0</v>
      </c>
      <c r="H37" s="17"/>
      <c r="I37" s="19">
        <v>0</v>
      </c>
      <c r="J37" s="17"/>
      <c r="K37" s="17">
        <f t="shared" si="0"/>
        <v>5671</v>
      </c>
      <c r="L37" s="17"/>
      <c r="M37" s="17">
        <v>4349</v>
      </c>
      <c r="N37" s="17"/>
      <c r="O37" s="19">
        <v>0</v>
      </c>
      <c r="P37" s="17"/>
      <c r="Q37" s="19">
        <v>1322</v>
      </c>
      <c r="R37" s="19"/>
    </row>
    <row r="38" spans="1:18" s="18" customFormat="1" ht="12" customHeight="1">
      <c r="A38" s="17" t="s">
        <v>38</v>
      </c>
      <c r="B38" s="17"/>
      <c r="C38" s="21">
        <v>0</v>
      </c>
      <c r="D38" s="22"/>
      <c r="E38" s="22">
        <v>5914</v>
      </c>
      <c r="F38" s="22"/>
      <c r="G38" s="21">
        <v>0</v>
      </c>
      <c r="H38" s="22"/>
      <c r="I38" s="21">
        <v>0</v>
      </c>
      <c r="J38" s="17"/>
      <c r="K38" s="20">
        <f t="shared" si="0"/>
        <v>5914</v>
      </c>
      <c r="L38" s="22"/>
      <c r="M38" s="21">
        <v>4535</v>
      </c>
      <c r="N38" s="22"/>
      <c r="O38" s="21">
        <v>0</v>
      </c>
      <c r="P38" s="22"/>
      <c r="Q38" s="21">
        <v>1379</v>
      </c>
      <c r="R38" s="19"/>
    </row>
    <row r="39" spans="1:18" s="18" customFormat="1" ht="12" customHeight="1">
      <c r="A39" s="17"/>
      <c r="B39" s="17"/>
      <c r="C39" s="37"/>
      <c r="D39" s="36"/>
      <c r="E39" s="38"/>
      <c r="F39" s="36"/>
      <c r="G39" s="37"/>
      <c r="H39" s="36"/>
      <c r="I39" s="37"/>
      <c r="J39" s="22"/>
      <c r="K39" s="17"/>
      <c r="L39" s="36"/>
      <c r="M39" s="37"/>
      <c r="N39" s="36"/>
      <c r="O39" s="37"/>
      <c r="P39" s="36"/>
      <c r="Q39" s="37"/>
      <c r="R39" s="19"/>
    </row>
    <row r="40" spans="1:21" s="18" customFormat="1" ht="12" customHeight="1">
      <c r="A40" s="16" t="s">
        <v>23</v>
      </c>
      <c r="B40" s="16"/>
      <c r="C40" s="20">
        <f>SUM(C37:C38)</f>
        <v>0</v>
      </c>
      <c r="D40" s="17"/>
      <c r="E40" s="20">
        <f>SUM(E37:E38)</f>
        <v>11585</v>
      </c>
      <c r="F40" s="17"/>
      <c r="G40" s="24">
        <f>G37+G38</f>
        <v>0</v>
      </c>
      <c r="H40" s="17"/>
      <c r="I40" s="24">
        <f>I37+I38</f>
        <v>0</v>
      </c>
      <c r="J40" s="17"/>
      <c r="K40" s="20">
        <f t="shared" si="0"/>
        <v>11585</v>
      </c>
      <c r="L40" s="17"/>
      <c r="M40" s="20">
        <f>SUM(M37:M38)</f>
        <v>8884</v>
      </c>
      <c r="N40" s="17"/>
      <c r="O40" s="20">
        <f>SUM(O37:O38)</f>
        <v>0</v>
      </c>
      <c r="P40" s="17"/>
      <c r="Q40" s="20">
        <f>SUM(Q37:Q38)</f>
        <v>2701</v>
      </c>
      <c r="R40" s="19"/>
      <c r="S40" s="17"/>
      <c r="T40" s="17"/>
      <c r="U40" s="17"/>
    </row>
    <row r="41" spans="1:18" s="18" customFormat="1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1" s="18" customFormat="1" ht="12" customHeight="1">
      <c r="A42" s="16" t="s">
        <v>18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8" customFormat="1" ht="12" customHeight="1">
      <c r="A43" s="16" t="s">
        <v>39</v>
      </c>
      <c r="B43" s="16"/>
      <c r="C43" s="19">
        <v>0</v>
      </c>
      <c r="D43" s="17"/>
      <c r="E43" s="17">
        <v>13233</v>
      </c>
      <c r="F43" s="17"/>
      <c r="G43" s="19">
        <v>0</v>
      </c>
      <c r="H43" s="17"/>
      <c r="I43" s="19">
        <v>0</v>
      </c>
      <c r="J43" s="17"/>
      <c r="K43" s="17">
        <f t="shared" si="0"/>
        <v>13233</v>
      </c>
      <c r="L43" s="17"/>
      <c r="M43" s="19">
        <v>10148</v>
      </c>
      <c r="N43" s="17"/>
      <c r="O43" s="19">
        <v>0</v>
      </c>
      <c r="P43" s="17"/>
      <c r="Q43" s="19">
        <v>3085</v>
      </c>
      <c r="R43" s="19"/>
      <c r="S43" s="17"/>
      <c r="T43" s="17"/>
      <c r="U43" s="17"/>
    </row>
    <row r="44" spans="1:18" s="18" customFormat="1" ht="12" customHeight="1">
      <c r="A44" s="16" t="s">
        <v>36</v>
      </c>
      <c r="B44" s="16"/>
      <c r="C44" s="19">
        <v>0</v>
      </c>
      <c r="D44" s="17"/>
      <c r="E44" s="19">
        <v>413604</v>
      </c>
      <c r="F44" s="17"/>
      <c r="G44" s="19">
        <v>0</v>
      </c>
      <c r="H44" s="17"/>
      <c r="I44" s="19">
        <v>0</v>
      </c>
      <c r="J44" s="17"/>
      <c r="K44" s="17">
        <f t="shared" si="0"/>
        <v>413604</v>
      </c>
      <c r="L44" s="17"/>
      <c r="M44" s="17">
        <v>286394</v>
      </c>
      <c r="N44" s="17"/>
      <c r="O44" s="19">
        <f>98933+1</f>
        <v>98934</v>
      </c>
      <c r="P44" s="17" t="s">
        <v>9</v>
      </c>
      <c r="Q44" s="19">
        <f>28277-1</f>
        <v>28276</v>
      </c>
      <c r="R44" s="19"/>
    </row>
    <row r="45" spans="1:18" s="18" customFormat="1" ht="12" customHeight="1">
      <c r="A45" s="16" t="s">
        <v>40</v>
      </c>
      <c r="B45" s="16"/>
      <c r="C45" s="21">
        <v>0</v>
      </c>
      <c r="D45" s="17"/>
      <c r="E45" s="21">
        <v>0</v>
      </c>
      <c r="F45" s="17"/>
      <c r="G45" s="21">
        <v>22983</v>
      </c>
      <c r="H45" s="17"/>
      <c r="I45" s="21">
        <v>24244</v>
      </c>
      <c r="J45" s="17"/>
      <c r="K45" s="17">
        <f t="shared" si="0"/>
        <v>47227</v>
      </c>
      <c r="L45" s="17"/>
      <c r="M45" s="22">
        <v>9359</v>
      </c>
      <c r="N45" s="17"/>
      <c r="O45" s="22">
        <f>37869-1</f>
        <v>37868</v>
      </c>
      <c r="P45" s="17"/>
      <c r="Q45" s="21">
        <v>0</v>
      </c>
      <c r="R45" s="19"/>
    </row>
    <row r="46" spans="1:17" s="18" customFormat="1" ht="12" customHeight="1">
      <c r="A46" s="18" t="s">
        <v>41</v>
      </c>
      <c r="C46" s="18">
        <v>0</v>
      </c>
      <c r="E46" s="18">
        <v>12575</v>
      </c>
      <c r="G46" s="18">
        <v>0</v>
      </c>
      <c r="I46" s="18">
        <v>0</v>
      </c>
      <c r="K46" s="17">
        <f t="shared" si="0"/>
        <v>12575</v>
      </c>
      <c r="M46" s="18">
        <f>9644-1</f>
        <v>9643</v>
      </c>
      <c r="O46" s="18">
        <v>0</v>
      </c>
      <c r="Q46" s="18">
        <v>2932</v>
      </c>
    </row>
    <row r="47" spans="1:18" s="18" customFormat="1" ht="12" customHeight="1">
      <c r="A47" s="16" t="s">
        <v>42</v>
      </c>
      <c r="B47" s="16"/>
      <c r="C47" s="19">
        <v>0</v>
      </c>
      <c r="D47" s="17"/>
      <c r="E47" s="19">
        <v>43927</v>
      </c>
      <c r="F47" s="17"/>
      <c r="G47" s="19">
        <v>0</v>
      </c>
      <c r="H47" s="17"/>
      <c r="I47" s="19">
        <v>0</v>
      </c>
      <c r="J47" s="17"/>
      <c r="K47" s="20">
        <f t="shared" si="0"/>
        <v>43927</v>
      </c>
      <c r="L47" s="17" t="s">
        <v>9</v>
      </c>
      <c r="M47" s="19">
        <v>33686</v>
      </c>
      <c r="N47" s="17"/>
      <c r="O47" s="17">
        <v>0</v>
      </c>
      <c r="P47" s="17"/>
      <c r="Q47" s="19">
        <v>10241</v>
      </c>
      <c r="R47" s="19"/>
    </row>
    <row r="48" spans="1:18" s="18" customFormat="1" ht="12" customHeight="1">
      <c r="A48" s="16"/>
      <c r="B48" s="16"/>
      <c r="C48" s="27"/>
      <c r="D48" s="17"/>
      <c r="E48" s="27"/>
      <c r="F48" s="17"/>
      <c r="G48" s="27"/>
      <c r="H48" s="17"/>
      <c r="I48" s="27"/>
      <c r="J48" s="17"/>
      <c r="K48" s="17"/>
      <c r="L48" s="17"/>
      <c r="M48" s="28"/>
      <c r="N48" s="17"/>
      <c r="O48" s="28"/>
      <c r="P48" s="17"/>
      <c r="Q48" s="27"/>
      <c r="R48" s="19"/>
    </row>
    <row r="49" spans="1:18" s="18" customFormat="1" ht="12" customHeight="1">
      <c r="A49" s="16" t="s">
        <v>48</v>
      </c>
      <c r="B49" s="16"/>
      <c r="C49" s="20">
        <f>SUM(C43:C47)</f>
        <v>0</v>
      </c>
      <c r="D49" s="17"/>
      <c r="E49" s="24">
        <f>SUM(E43:E47)</f>
        <v>483339</v>
      </c>
      <c r="F49" s="17"/>
      <c r="G49" s="24">
        <f>SUM(G43:G47)</f>
        <v>22983</v>
      </c>
      <c r="H49" s="17"/>
      <c r="I49" s="24">
        <f>SUM(I43:I47)</f>
        <v>24244</v>
      </c>
      <c r="J49" s="17"/>
      <c r="K49" s="20">
        <f t="shared" si="0"/>
        <v>530566</v>
      </c>
      <c r="L49" s="17"/>
      <c r="M49" s="20">
        <f>SUM(M43:M47)</f>
        <v>349230</v>
      </c>
      <c r="N49" s="17"/>
      <c r="O49" s="20">
        <f>SUM(O43:O47)</f>
        <v>136802</v>
      </c>
      <c r="P49" s="17"/>
      <c r="Q49" s="20">
        <f>SUM(Q43:Q47)</f>
        <v>44534</v>
      </c>
      <c r="R49" s="17"/>
    </row>
    <row r="50" spans="1:18" s="18" customFormat="1" ht="12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s="18" customFormat="1" ht="12" customHeight="1">
      <c r="A51" s="17" t="s">
        <v>19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8" customFormat="1" ht="12" customHeight="1">
      <c r="A52" s="17" t="s">
        <v>51</v>
      </c>
      <c r="B52" s="17"/>
      <c r="C52" s="19">
        <v>0</v>
      </c>
      <c r="D52" s="22"/>
      <c r="E52" s="17">
        <v>1118</v>
      </c>
      <c r="F52" s="17"/>
      <c r="G52" s="19">
        <v>0</v>
      </c>
      <c r="H52" s="17"/>
      <c r="I52" s="19">
        <v>0</v>
      </c>
      <c r="J52" s="17"/>
      <c r="K52" s="17">
        <f t="shared" si="0"/>
        <v>1118</v>
      </c>
      <c r="L52" s="17"/>
      <c r="M52" s="17">
        <v>857</v>
      </c>
      <c r="N52" s="17"/>
      <c r="O52" s="19">
        <v>0</v>
      </c>
      <c r="P52" s="17"/>
      <c r="Q52" s="19">
        <v>261</v>
      </c>
      <c r="R52" s="19"/>
    </row>
    <row r="53" spans="1:18" s="18" customFormat="1" ht="12" customHeight="1">
      <c r="A53" s="17" t="s">
        <v>43</v>
      </c>
      <c r="B53" s="17"/>
      <c r="C53" s="19">
        <v>0</v>
      </c>
      <c r="D53" s="17"/>
      <c r="E53" s="17">
        <v>2918</v>
      </c>
      <c r="F53" s="17"/>
      <c r="G53" s="17">
        <v>0</v>
      </c>
      <c r="H53" s="17" t="s">
        <v>9</v>
      </c>
      <c r="I53" s="19">
        <v>0</v>
      </c>
      <c r="J53" s="17"/>
      <c r="K53" s="17">
        <f t="shared" si="0"/>
        <v>2918</v>
      </c>
      <c r="L53" s="17"/>
      <c r="M53" s="17">
        <v>2238</v>
      </c>
      <c r="N53" s="17"/>
      <c r="O53" s="17">
        <v>0</v>
      </c>
      <c r="P53" s="17" t="s">
        <v>9</v>
      </c>
      <c r="Q53" s="19">
        <v>680</v>
      </c>
      <c r="R53" s="19"/>
    </row>
    <row r="54" spans="1:18" s="18" customFormat="1" ht="12" customHeight="1">
      <c r="A54" s="17" t="s">
        <v>47</v>
      </c>
      <c r="B54" s="17"/>
      <c r="C54" s="19">
        <v>0</v>
      </c>
      <c r="D54" s="17"/>
      <c r="E54" s="17">
        <v>7706</v>
      </c>
      <c r="F54" s="17"/>
      <c r="G54" s="17">
        <v>0</v>
      </c>
      <c r="H54" s="17"/>
      <c r="I54" s="19">
        <v>0</v>
      </c>
      <c r="J54" s="17"/>
      <c r="K54" s="20">
        <f t="shared" si="0"/>
        <v>7706</v>
      </c>
      <c r="L54" s="17"/>
      <c r="M54" s="17">
        <f>5910-1</f>
        <v>5909</v>
      </c>
      <c r="N54" s="17"/>
      <c r="O54" s="17">
        <v>0</v>
      </c>
      <c r="P54" s="17"/>
      <c r="Q54" s="19">
        <v>1797</v>
      </c>
      <c r="R54" s="19"/>
    </row>
    <row r="55" spans="1:18" s="18" customFormat="1" ht="12" customHeight="1">
      <c r="A55" s="17"/>
      <c r="B55" s="17"/>
      <c r="C55" s="27"/>
      <c r="D55" s="17"/>
      <c r="E55" s="28"/>
      <c r="F55" s="17"/>
      <c r="G55" s="27"/>
      <c r="H55" s="17"/>
      <c r="I55" s="27"/>
      <c r="J55" s="17"/>
      <c r="K55" s="17"/>
      <c r="L55" s="17"/>
      <c r="M55" s="28"/>
      <c r="N55" s="17"/>
      <c r="O55" s="27"/>
      <c r="P55" s="17"/>
      <c r="Q55" s="27"/>
      <c r="R55" s="19"/>
    </row>
    <row r="56" spans="1:18" s="18" customFormat="1" ht="12" customHeight="1">
      <c r="A56" s="16" t="s">
        <v>24</v>
      </c>
      <c r="B56" s="16"/>
      <c r="C56" s="20">
        <f>SUM(C52,C53,C54)</f>
        <v>0</v>
      </c>
      <c r="D56" s="22">
        <f>SUM(D52,D53,)</f>
        <v>0</v>
      </c>
      <c r="E56" s="20">
        <f>SUM(E52,E53,E54)</f>
        <v>11742</v>
      </c>
      <c r="F56" s="22">
        <f>SUM(F52,F53,)</f>
        <v>0</v>
      </c>
      <c r="G56" s="20">
        <f>SUM(G52,G53,G54)</f>
        <v>0</v>
      </c>
      <c r="H56" s="22">
        <f>SUM(H52,H53,)</f>
        <v>0</v>
      </c>
      <c r="I56" s="20">
        <f>SUM(I52,I53,I54)</f>
        <v>0</v>
      </c>
      <c r="J56" s="17"/>
      <c r="K56" s="20">
        <f t="shared" si="0"/>
        <v>11742</v>
      </c>
      <c r="L56" s="17"/>
      <c r="M56" s="20">
        <f>SUM(M52,M53,M54)</f>
        <v>9004</v>
      </c>
      <c r="N56" s="22">
        <f>SUM(N52,N53)</f>
        <v>0</v>
      </c>
      <c r="O56" s="20">
        <f>SUM(O52,O53,O54)</f>
        <v>0</v>
      </c>
      <c r="P56" s="22">
        <f>SUM(P52,P53)</f>
        <v>0</v>
      </c>
      <c r="Q56" s="20">
        <f>SUM(Q52,Q53,Q54)</f>
        <v>2738</v>
      </c>
      <c r="R56" s="19"/>
    </row>
    <row r="57" spans="1:11" s="18" customFormat="1" ht="12" customHeight="1">
      <c r="A57" s="16"/>
      <c r="B57" s="16"/>
      <c r="K57" s="17"/>
    </row>
    <row r="58" spans="1:11" s="18" customFormat="1" ht="12" customHeight="1">
      <c r="A58" s="16" t="s">
        <v>20</v>
      </c>
      <c r="B58" s="16"/>
      <c r="K58" s="17"/>
    </row>
    <row r="59" spans="1:17" s="18" customFormat="1" ht="12" customHeight="1">
      <c r="A59" s="16" t="s">
        <v>52</v>
      </c>
      <c r="B59" s="16"/>
      <c r="C59" s="18">
        <v>0</v>
      </c>
      <c r="E59" s="18">
        <v>0</v>
      </c>
      <c r="G59" s="18">
        <v>0</v>
      </c>
      <c r="I59" s="18">
        <f>425+2</f>
        <v>427</v>
      </c>
      <c r="K59" s="22">
        <f t="shared" si="0"/>
        <v>427</v>
      </c>
      <c r="M59" s="18">
        <v>0</v>
      </c>
      <c r="O59" s="18">
        <f>425+2</f>
        <v>427</v>
      </c>
      <c r="Q59" s="18">
        <v>0</v>
      </c>
    </row>
    <row r="60" spans="1:18" s="18" customFormat="1" ht="12" customHeight="1">
      <c r="A60" s="16" t="s">
        <v>53</v>
      </c>
      <c r="B60" s="16"/>
      <c r="C60" s="19">
        <v>0</v>
      </c>
      <c r="D60" s="17"/>
      <c r="E60" s="19">
        <v>0</v>
      </c>
      <c r="F60" s="17"/>
      <c r="G60" s="19">
        <v>0</v>
      </c>
      <c r="H60" s="17"/>
      <c r="I60" s="19">
        <v>201947</v>
      </c>
      <c r="J60" s="17"/>
      <c r="K60" s="20">
        <f t="shared" si="0"/>
        <v>201947</v>
      </c>
      <c r="L60" s="17"/>
      <c r="M60" s="17">
        <v>0</v>
      </c>
      <c r="N60" s="17"/>
      <c r="O60" s="19">
        <v>201947</v>
      </c>
      <c r="P60" s="17"/>
      <c r="Q60" s="19">
        <v>0</v>
      </c>
      <c r="R60" s="19"/>
    </row>
    <row r="61" spans="1:18" s="18" customFormat="1" ht="12" customHeight="1">
      <c r="A61" s="16"/>
      <c r="B61" s="16"/>
      <c r="C61" s="27"/>
      <c r="D61" s="17"/>
      <c r="E61" s="27"/>
      <c r="F61" s="17"/>
      <c r="G61" s="27"/>
      <c r="H61" s="17"/>
      <c r="I61" s="27"/>
      <c r="J61" s="17"/>
      <c r="K61" s="17"/>
      <c r="L61" s="17"/>
      <c r="M61" s="27"/>
      <c r="N61" s="22"/>
      <c r="O61" s="27"/>
      <c r="P61" s="22"/>
      <c r="Q61" s="27"/>
      <c r="R61" s="19"/>
    </row>
    <row r="62" spans="1:18" s="18" customFormat="1" ht="12" customHeight="1">
      <c r="A62" s="16" t="s">
        <v>25</v>
      </c>
      <c r="B62" s="16"/>
      <c r="C62" s="20">
        <f>C59+C60</f>
        <v>0</v>
      </c>
      <c r="D62" s="17"/>
      <c r="E62" s="20">
        <f>E60+E59</f>
        <v>0</v>
      </c>
      <c r="F62" s="17"/>
      <c r="G62" s="20">
        <f>G60+G59</f>
        <v>0</v>
      </c>
      <c r="H62" s="17"/>
      <c r="I62" s="20">
        <f>I60+I59</f>
        <v>202374</v>
      </c>
      <c r="J62" s="17"/>
      <c r="K62" s="20">
        <f t="shared" si="0"/>
        <v>202374</v>
      </c>
      <c r="L62" s="17"/>
      <c r="M62" s="20">
        <f>M60+M59</f>
        <v>0</v>
      </c>
      <c r="N62" s="22"/>
      <c r="O62" s="20">
        <f>O60+O59</f>
        <v>202374</v>
      </c>
      <c r="P62" s="22"/>
      <c r="Q62" s="20">
        <f>Q60+Q59</f>
        <v>0</v>
      </c>
      <c r="R62" s="19"/>
    </row>
    <row r="63" spans="1:18" s="18" customFormat="1" ht="12" customHeight="1">
      <c r="A63" s="16"/>
      <c r="B63" s="16"/>
      <c r="C63" s="19"/>
      <c r="D63" s="17"/>
      <c r="E63" s="19"/>
      <c r="F63" s="17"/>
      <c r="G63" s="19"/>
      <c r="H63" s="17"/>
      <c r="I63" s="19"/>
      <c r="J63" s="17"/>
      <c r="K63" s="17"/>
      <c r="L63" s="17"/>
      <c r="M63" s="19"/>
      <c r="N63" s="17"/>
      <c r="O63" s="19"/>
      <c r="P63" s="17"/>
      <c r="Q63" s="19"/>
      <c r="R63" s="19"/>
    </row>
    <row r="64" spans="1:18" s="18" customFormat="1" ht="12" customHeight="1">
      <c r="A64" s="16" t="s">
        <v>11</v>
      </c>
      <c r="B64" s="16"/>
      <c r="C64" s="21">
        <v>16451</v>
      </c>
      <c r="D64" s="17"/>
      <c r="E64" s="21">
        <v>3593102</v>
      </c>
      <c r="F64" s="17"/>
      <c r="G64" s="21">
        <v>9376</v>
      </c>
      <c r="H64" s="17" t="s">
        <v>9</v>
      </c>
      <c r="I64" s="21">
        <v>1000</v>
      </c>
      <c r="J64" s="17"/>
      <c r="K64" s="20">
        <f t="shared" si="0"/>
        <v>3619929</v>
      </c>
      <c r="L64" s="17"/>
      <c r="M64" s="21">
        <v>0</v>
      </c>
      <c r="N64" s="17"/>
      <c r="O64" s="21">
        <v>3611819</v>
      </c>
      <c r="P64" s="17"/>
      <c r="Q64" s="21">
        <v>8110</v>
      </c>
      <c r="R64" s="19"/>
    </row>
    <row r="65" spans="1:18" s="18" customFormat="1" ht="12" customHeight="1">
      <c r="A65" s="16"/>
      <c r="B65" s="16"/>
      <c r="C65" s="27"/>
      <c r="D65" s="17"/>
      <c r="E65" s="27"/>
      <c r="F65" s="17"/>
      <c r="G65" s="27"/>
      <c r="H65" s="17"/>
      <c r="I65" s="27"/>
      <c r="J65" s="17"/>
      <c r="K65" s="17"/>
      <c r="L65" s="17"/>
      <c r="M65" s="27"/>
      <c r="N65" s="17"/>
      <c r="O65" s="27"/>
      <c r="P65" s="17"/>
      <c r="Q65" s="27"/>
      <c r="R65" s="19"/>
    </row>
    <row r="66" spans="1:18" s="18" customFormat="1" ht="12" customHeight="1">
      <c r="A66" s="16" t="s">
        <v>57</v>
      </c>
      <c r="B66" s="16"/>
      <c r="C66" s="20">
        <f aca="true" t="shared" si="1" ref="C66:I66">SUM(C64,C62,C56,C49,C40,C34,C29)</f>
        <v>650300</v>
      </c>
      <c r="D66" s="22">
        <f t="shared" si="1"/>
        <v>0</v>
      </c>
      <c r="E66" s="20">
        <f t="shared" si="1"/>
        <v>4487502</v>
      </c>
      <c r="F66" s="22">
        <f t="shared" si="1"/>
        <v>0</v>
      </c>
      <c r="G66" s="20">
        <f t="shared" si="1"/>
        <v>65619</v>
      </c>
      <c r="H66" s="22">
        <f t="shared" si="1"/>
        <v>0</v>
      </c>
      <c r="I66" s="20">
        <f t="shared" si="1"/>
        <v>582746</v>
      </c>
      <c r="J66" s="22"/>
      <c r="K66" s="20">
        <f t="shared" si="0"/>
        <v>5786167</v>
      </c>
      <c r="L66" s="17"/>
      <c r="M66" s="20">
        <f>SUM(M64,M62,M56,M49,M40,M34,M29)</f>
        <v>922217</v>
      </c>
      <c r="N66" s="22">
        <f>SUM(N64,N62,N56,N49,N40,N34,N29)</f>
        <v>0</v>
      </c>
      <c r="O66" s="20">
        <f>SUM(O64,O62,O56,O49,O40,O34,O29)</f>
        <v>4775140</v>
      </c>
      <c r="P66" s="22">
        <f>SUM(P64,P62,P56,P49,P40,P34,P29)</f>
        <v>0</v>
      </c>
      <c r="Q66" s="20">
        <f>SUM(Q64,Q62,Q56,Q49,Q40,Q34,Q29)</f>
        <v>88810</v>
      </c>
      <c r="R66" s="17"/>
    </row>
    <row r="67" spans="1:18" s="18" customFormat="1" ht="1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s="18" customFormat="1" ht="12" customHeight="1">
      <c r="A68" s="17" t="s">
        <v>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s="18" customFormat="1" ht="12" customHeight="1">
      <c r="A69" s="16" t="s">
        <v>44</v>
      </c>
      <c r="B69" s="17"/>
      <c r="C69" s="17">
        <v>0</v>
      </c>
      <c r="D69" s="17"/>
      <c r="E69" s="17">
        <v>0</v>
      </c>
      <c r="F69" s="17"/>
      <c r="G69" s="17">
        <v>0</v>
      </c>
      <c r="H69" s="17"/>
      <c r="I69" s="17">
        <f>1615994+1</f>
        <v>1615995</v>
      </c>
      <c r="J69" s="17"/>
      <c r="K69" s="22">
        <f t="shared" si="0"/>
        <v>1615995</v>
      </c>
      <c r="L69" s="17"/>
      <c r="M69" s="17">
        <f>202596+19347</f>
        <v>221943</v>
      </c>
      <c r="N69" s="17"/>
      <c r="O69" s="17">
        <f>1413398-19347+1</f>
        <v>1394052</v>
      </c>
      <c r="P69" s="17"/>
      <c r="Q69" s="17">
        <v>0</v>
      </c>
      <c r="R69" s="17"/>
    </row>
    <row r="70" spans="1:18" s="18" customFormat="1" ht="12" customHeight="1">
      <c r="A70" s="16" t="s">
        <v>55</v>
      </c>
      <c r="B70" s="16"/>
      <c r="C70" s="19">
        <v>0</v>
      </c>
      <c r="D70" s="17"/>
      <c r="E70" s="19">
        <v>0</v>
      </c>
      <c r="F70" s="17"/>
      <c r="G70" s="19">
        <v>0</v>
      </c>
      <c r="H70" s="17"/>
      <c r="I70" s="17">
        <v>72957</v>
      </c>
      <c r="J70" s="17"/>
      <c r="K70" s="20">
        <f t="shared" si="0"/>
        <v>72957</v>
      </c>
      <c r="L70" s="17"/>
      <c r="M70" s="17">
        <v>0</v>
      </c>
      <c r="N70" s="17"/>
      <c r="O70" s="17">
        <v>72957</v>
      </c>
      <c r="P70" s="17"/>
      <c r="Q70" s="19">
        <v>0</v>
      </c>
      <c r="R70" s="19"/>
    </row>
    <row r="71" spans="1:18" s="18" customFormat="1" ht="12" customHeight="1">
      <c r="A71" s="16" t="s">
        <v>26</v>
      </c>
      <c r="B71" s="16"/>
      <c r="C71" s="31">
        <f>SUM(C69:C70)</f>
        <v>0</v>
      </c>
      <c r="D71" s="17"/>
      <c r="E71" s="31">
        <f>SUM(E69:E70)</f>
        <v>0</v>
      </c>
      <c r="F71" s="17"/>
      <c r="G71" s="31">
        <f>SUM(G69:G70)</f>
        <v>0</v>
      </c>
      <c r="H71" s="17"/>
      <c r="I71" s="31">
        <f>SUM(I69:I70)</f>
        <v>1688952</v>
      </c>
      <c r="J71" s="22"/>
      <c r="K71" s="20">
        <f t="shared" si="0"/>
        <v>1688952</v>
      </c>
      <c r="L71" s="17"/>
      <c r="M71" s="31">
        <f>SUM(M69:M70)</f>
        <v>221943</v>
      </c>
      <c r="N71" s="17"/>
      <c r="O71" s="31">
        <f>SUM(O69:O70)</f>
        <v>1467009</v>
      </c>
      <c r="P71" s="17"/>
      <c r="Q71" s="31">
        <f>SUM(Q69:Q70)</f>
        <v>0</v>
      </c>
      <c r="R71" s="19"/>
    </row>
    <row r="72" spans="1:18" s="18" customFormat="1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8" customFormat="1" ht="12" customHeight="1" thickBot="1">
      <c r="A73" s="16" t="s">
        <v>27</v>
      </c>
      <c r="B73" s="16"/>
      <c r="C73" s="32">
        <f>+C66</f>
        <v>650300</v>
      </c>
      <c r="D73" s="17"/>
      <c r="E73" s="32">
        <f>+E66</f>
        <v>4487502</v>
      </c>
      <c r="F73" s="17"/>
      <c r="G73" s="32">
        <f>+G66</f>
        <v>65619</v>
      </c>
      <c r="H73" s="17"/>
      <c r="I73" s="32">
        <f>+I66+I71</f>
        <v>2271698</v>
      </c>
      <c r="J73" s="17"/>
      <c r="K73" s="39">
        <f t="shared" si="0"/>
        <v>7475119</v>
      </c>
      <c r="L73" s="17"/>
      <c r="M73" s="32">
        <f>+M66+M71</f>
        <v>1144160</v>
      </c>
      <c r="N73" s="17"/>
      <c r="O73" s="32">
        <f>+O66+O71</f>
        <v>6242149</v>
      </c>
      <c r="P73" s="17"/>
      <c r="Q73" s="32">
        <f>+Q66+Q71</f>
        <v>88810</v>
      </c>
      <c r="R73" s="17"/>
    </row>
    <row r="74" spans="1:18" s="18" customFormat="1" ht="12" customHeight="1" thickTop="1">
      <c r="A74" s="17"/>
      <c r="B74" s="17"/>
      <c r="C74" s="22"/>
      <c r="D74" s="17"/>
      <c r="E74" s="22"/>
      <c r="F74" s="17"/>
      <c r="G74" s="22"/>
      <c r="H74" s="17"/>
      <c r="I74" s="22"/>
      <c r="J74" s="17"/>
      <c r="K74" s="22"/>
      <c r="L74" s="17"/>
      <c r="M74" s="22"/>
      <c r="N74" s="17"/>
      <c r="O74" s="22"/>
      <c r="P74" s="17"/>
      <c r="Q74" s="22"/>
      <c r="R74" s="17"/>
    </row>
    <row r="75" spans="1:18" s="18" customFormat="1" ht="12" customHeight="1">
      <c r="A75" s="17"/>
      <c r="B75" s="17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17"/>
    </row>
    <row r="76" spans="1:18" s="18" customFormat="1" ht="12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s="18" customFormat="1" ht="12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s="18" customFormat="1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s="18" customFormat="1" ht="12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s="18" customFormat="1" ht="12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s="18" customFormat="1" ht="12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s="18" customFormat="1" ht="12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s="18" customFormat="1" ht="12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="18" customFormat="1" ht="12" customHeight="1"/>
    <row r="85" s="18" customFormat="1" ht="12" customHeight="1"/>
    <row r="86" s="18" customFormat="1" ht="12" customHeight="1"/>
    <row r="87" s="18" customFormat="1" ht="12" customHeight="1"/>
    <row r="88" s="18" customFormat="1" ht="12" customHeight="1"/>
  </sheetData>
  <sheetProtection/>
  <mergeCells count="5">
    <mergeCell ref="A3:Q3"/>
    <mergeCell ref="A5:Q5"/>
    <mergeCell ref="A6:Q6"/>
    <mergeCell ref="C10:I10"/>
    <mergeCell ref="M10:Q10"/>
  </mergeCells>
  <conditionalFormatting sqref="K1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73">
    <cfRule type="expression" priority="3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78" r:id="rId2"/>
  <rowBreaks count="1" manualBreakCount="1">
    <brk id="5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2007-08-21T16:18:09Z</cp:lastPrinted>
  <dcterms:created xsi:type="dcterms:W3CDTF">2002-11-21T21:49:29Z</dcterms:created>
  <dcterms:modified xsi:type="dcterms:W3CDTF">2007-08-21T16:18:11Z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