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LSUHSC-S'!$A$1:$D$44</definedName>
    <definedName name="_xlnm.Print_Area" localSheetId="1">'Aux Operating LSUHSC-S'!$A$1:$V$27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<sst xmlns="http://schemas.openxmlformats.org/spreadsheetml/2006/main" count="61" uniqueCount="55">
  <si>
    <t>ANAYLSIS OF REVENUES AND EXPENDITURES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</si>
  <si>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</si>
  <si>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</si>
  <si>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</si>
  <si>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</si>
  <si>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</si>
  <si>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</si>
  <si>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</si>
  <si>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</si>
  <si>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</si>
  <si>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</si>
  <si>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</si>
  <si>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</si>
  <si>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</si>
  <si>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</si>
  <si>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</si>
  <si>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</si>
  <si>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</si>
  <si>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</si>
  <si>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</si>
  <si>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</si>
  <si>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</si>
  <si>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</si>
  <si>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</si>
  <si>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</si>
  <si>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</si>
  <si>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</si>
  <si>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</si>
  <si>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</si>
  <si>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</si>
  <si>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</si>
  <si>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</si>
  <si>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</si>
  <si>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</si>
  <si>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</si>
  <si>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</si>
  <si>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</si>
  <si>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</si>
  <si>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</si>
  <si>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</si>
  <si>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</si>
  <si>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</si>
  <si>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</si>
  <si>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</si>
  <si>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</si>
  <si>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</si>
  <si>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</si>
  <si>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</si>
  <si>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</si>
  <si>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</si>
  <si>
    <t xml:space="preserve">    Prepaid expenses and deferred charges</t>
  </si>
  <si>
    <t xml:space="preserve">    Microcomputers</t>
  </si>
  <si>
    <t>Transfers</t>
  </si>
  <si>
    <t>AS OF JUNE 30, 2017</t>
  </si>
  <si>
    <t>FOR THE YEAR ENDED JUNE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</si>
</sst>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9" applyFont="1" applyFill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11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36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1</v>
      </c>
      <c r="C5" s="35"/>
      <c r="D5" s="35"/>
    </row>
    <row r="6" spans="2:4" ht="15.75">
      <c r="B6" s="35" t="s">
        <v>53</v>
      </c>
      <c r="C6" s="35"/>
      <c r="D6" s="35"/>
    </row>
    <row r="7" ht="13.5"/>
    <row r="10" spans="1:4" ht="15.75">
      <c r="A10" s="12" t="s">
        <v>2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f>10117864+5228252</f>
        <v>15346116</v>
      </c>
    </row>
    <row r="12" spans="1:4" ht="15.75">
      <c r="A12" s="12" t="s">
        <v>18</v>
      </c>
      <c r="B12" s="12"/>
      <c r="C12" s="14"/>
      <c r="D12" s="27">
        <v>36263</v>
      </c>
    </row>
    <row r="13" spans="1:4" ht="15.75">
      <c r="A13" s="12" t="s">
        <v>20</v>
      </c>
      <c r="B13" s="12"/>
      <c r="C13" s="14"/>
      <c r="D13" s="27">
        <v>373872</v>
      </c>
    </row>
    <row r="14" spans="1:4" ht="15.75">
      <c r="A14" s="12" t="s">
        <v>50</v>
      </c>
      <c r="B14" s="12"/>
      <c r="C14" s="14"/>
      <c r="D14" s="27">
        <v>1828</v>
      </c>
    </row>
    <row r="15" spans="1:4" ht="15.75">
      <c r="A15" s="12" t="s">
        <v>4</v>
      </c>
      <c r="B15" s="12"/>
      <c r="C15" s="16"/>
      <c r="D15" s="17">
        <f>SUM(D11:D14)</f>
        <v>15758079</v>
      </c>
    </row>
    <row r="16" spans="1:4" ht="15.75">
      <c r="A16" s="12"/>
      <c r="B16" s="12"/>
      <c r="C16" s="16"/>
      <c r="D16" s="16"/>
    </row>
    <row r="17" spans="1:4" ht="15.75">
      <c r="A17" s="12" t="s">
        <v>5</v>
      </c>
      <c r="B17" s="12"/>
      <c r="C17" s="16"/>
      <c r="D17" s="16"/>
    </row>
    <row r="18" spans="1:4" ht="15.75">
      <c r="A18" s="12" t="s">
        <v>6</v>
      </c>
      <c r="B18" s="12"/>
      <c r="C18" s="16"/>
      <c r="D18" s="16">
        <v>281412</v>
      </c>
    </row>
    <row r="19" spans="1:4" ht="15.75">
      <c r="A19" s="12" t="s">
        <v>37</v>
      </c>
      <c r="B19" s="12"/>
      <c r="C19" s="16"/>
      <c r="D19" s="16">
        <v>12697</v>
      </c>
    </row>
    <row r="20" spans="1:4" ht="15.75">
      <c r="A20" s="12" t="s">
        <v>7</v>
      </c>
      <c r="B20" s="12"/>
      <c r="C20" s="16"/>
      <c r="D20" s="17">
        <f>SUM(D18:D19)</f>
        <v>294109</v>
      </c>
    </row>
    <row r="21" spans="1:4" ht="15.75">
      <c r="A21" s="12"/>
      <c r="B21" s="12"/>
      <c r="C21" s="16"/>
      <c r="D21" s="18"/>
    </row>
    <row r="22" spans="1:4" ht="16.5" thickBot="1">
      <c r="A22" s="12" t="s">
        <v>8</v>
      </c>
      <c r="B22" s="12"/>
      <c r="C22" s="16"/>
      <c r="D22" s="19">
        <f>D15-D20</f>
        <v>15463970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9</v>
      </c>
      <c r="C26" s="35"/>
      <c r="D26" s="35"/>
    </row>
    <row r="27" spans="1:4" ht="15.75">
      <c r="A27" s="6"/>
      <c r="B27" s="35" t="s">
        <v>54</v>
      </c>
      <c r="C27" s="35"/>
      <c r="D27" s="35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18"/>
    </row>
    <row r="32" spans="1:4" ht="15.75">
      <c r="A32" s="12" t="s">
        <v>12</v>
      </c>
      <c r="B32" s="12"/>
      <c r="C32" s="16"/>
      <c r="D32" s="20">
        <v>12848894</v>
      </c>
    </row>
    <row r="33" spans="1:4" ht="15.75">
      <c r="A33" s="12" t="s">
        <v>13</v>
      </c>
      <c r="B33" s="12"/>
      <c r="C33" s="16"/>
      <c r="D33" s="16">
        <v>266210</v>
      </c>
    </row>
    <row r="34" spans="1:4" ht="15.75">
      <c r="A34" s="12" t="s">
        <v>14</v>
      </c>
      <c r="B34" s="12"/>
      <c r="C34" s="16"/>
      <c r="D34" s="17">
        <f>SUM(D32:D33)</f>
        <v>13115104</v>
      </c>
    </row>
    <row r="35" spans="1:4" ht="15.75">
      <c r="A35" s="12"/>
      <c r="B35" s="12"/>
      <c r="C35" s="16"/>
      <c r="D35" s="16"/>
    </row>
    <row r="36" spans="1:4" ht="15.75">
      <c r="A36" s="12" t="s">
        <v>15</v>
      </c>
      <c r="B36" s="12"/>
      <c r="C36" s="16"/>
      <c r="D36" s="16"/>
    </row>
    <row r="37" spans="1:4" ht="15.75">
      <c r="A37" s="12" t="s">
        <v>12</v>
      </c>
      <c r="B37" s="12"/>
      <c r="C37" s="16"/>
      <c r="D37" s="16">
        <v>2047451</v>
      </c>
    </row>
    <row r="38" spans="1:4" ht="15.75">
      <c r="A38" s="12" t="s">
        <v>13</v>
      </c>
      <c r="B38" s="12"/>
      <c r="C38" s="16"/>
      <c r="D38" s="16">
        <v>406</v>
      </c>
    </row>
    <row r="39" spans="1:4" ht="15.75">
      <c r="A39" s="12" t="s">
        <v>16</v>
      </c>
      <c r="B39" s="12"/>
      <c r="C39" s="16"/>
      <c r="D39" s="16">
        <v>302791</v>
      </c>
    </row>
    <row r="40" spans="1:4" ht="15.75">
      <c r="A40" s="12" t="s">
        <v>21</v>
      </c>
      <c r="B40" s="12"/>
      <c r="C40" s="16"/>
      <c r="D40" s="16">
        <v>-1782</v>
      </c>
    </row>
    <row r="41" spans="1:4" ht="15.75">
      <c r="A41" s="12" t="s">
        <v>35</v>
      </c>
      <c r="B41" s="12"/>
      <c r="C41" s="16"/>
      <c r="D41" s="21">
        <f>SUM(D37:D40)</f>
        <v>2348866</v>
      </c>
    </row>
    <row r="42" spans="1:4" ht="15.75">
      <c r="A42" s="12"/>
      <c r="B42" s="12"/>
      <c r="C42" s="13"/>
      <c r="D42" s="16"/>
    </row>
    <row r="43" spans="1:4" ht="16.5" thickBot="1">
      <c r="A43" s="12" t="s">
        <v>17</v>
      </c>
      <c r="B43" s="12"/>
      <c r="C43" s="16"/>
      <c r="D43" s="22">
        <f>D34+D41</f>
        <v>15463970</v>
      </c>
    </row>
    <row r="44" spans="1:4" ht="16.5" thickTop="1">
      <c r="A44" s="10"/>
      <c r="B44" s="6"/>
      <c r="C44" s="7"/>
      <c r="D44" s="11"/>
    </row>
  </sheetData>
  <sheetProtection/>
  <mergeCells count="5">
    <mergeCell ref="B27:D27"/>
    <mergeCell ref="B3:D3"/>
    <mergeCell ref="B5:D5"/>
    <mergeCell ref="B6:D6"/>
    <mergeCell ref="B26:D26"/>
  </mergeCells>
  <conditionalFormatting sqref="A30:D43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4.28125" style="4" bestFit="1" customWidth="1"/>
    <col min="21" max="21" width="1.7109375" style="4" customWidth="1"/>
    <col min="22" max="22" width="13.140625" style="4" bestFit="1" customWidth="1"/>
    <col min="23" max="16384" width="9.140625" style="4" customWidth="1"/>
  </cols>
  <sheetData>
    <row r="1" ht="13.5"/>
    <row r="2" ht="13.5"/>
    <row r="3" spans="3:22" ht="16.5">
      <c r="C3" s="36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3:22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T4" s="1"/>
      <c r="U4" s="2"/>
      <c r="V4" s="3"/>
    </row>
    <row r="5" spans="3:22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2" ht="15.75"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22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22" s="10" customFormat="1" ht="15.75">
      <c r="B9" s="25"/>
      <c r="C9" s="33"/>
      <c r="D9" s="25"/>
      <c r="E9" s="37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33"/>
      <c r="U9" s="25"/>
      <c r="V9" s="28" t="s">
        <v>31</v>
      </c>
    </row>
    <row r="10" spans="2:22" s="29" customFormat="1" ht="15.75">
      <c r="B10" s="28"/>
      <c r="C10" s="28"/>
      <c r="D10" s="28"/>
      <c r="E10" s="28"/>
      <c r="F10" s="28"/>
      <c r="G10" s="28"/>
      <c r="H10" s="28"/>
      <c r="I10" s="28" t="s">
        <v>24</v>
      </c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/>
      <c r="T10" s="28"/>
      <c r="U10" s="28"/>
      <c r="V10" s="28" t="s">
        <v>32</v>
      </c>
    </row>
    <row r="11" spans="2:22" s="29" customFormat="1" ht="15.75">
      <c r="B11" s="28"/>
      <c r="C11" s="32" t="s">
        <v>31</v>
      </c>
      <c r="D11" s="28"/>
      <c r="E11" s="32" t="s">
        <v>22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28"/>
      <c r="P11" s="32" t="s">
        <v>30</v>
      </c>
      <c r="Q11" s="28"/>
      <c r="R11" s="32" t="s">
        <v>19</v>
      </c>
      <c r="S11" s="28"/>
      <c r="T11" s="32" t="s">
        <v>52</v>
      </c>
      <c r="U11" s="28"/>
      <c r="V11" s="32" t="s">
        <v>33</v>
      </c>
    </row>
    <row r="12" spans="1:22" ht="15.75">
      <c r="A12" s="12" t="s">
        <v>38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2"/>
      <c r="T12" s="12"/>
      <c r="U12" s="13"/>
      <c r="V12" s="12"/>
    </row>
    <row r="13" spans="1:22" ht="15.75">
      <c r="A13" s="12"/>
      <c r="B13" s="12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3"/>
      <c r="P13" s="12"/>
      <c r="Q13" s="13"/>
      <c r="R13" s="12"/>
      <c r="S13" s="12"/>
      <c r="T13" s="12"/>
      <c r="U13" s="13"/>
      <c r="V13" s="12"/>
    </row>
    <row r="14" spans="1:22" ht="15.75">
      <c r="A14" s="12" t="s">
        <v>40</v>
      </c>
      <c r="B14" s="12"/>
      <c r="C14" s="30">
        <f>324057+71</f>
        <v>324128</v>
      </c>
      <c r="D14" s="20"/>
      <c r="E14" s="30">
        <v>76000</v>
      </c>
      <c r="F14" s="20"/>
      <c r="G14" s="30">
        <v>75019</v>
      </c>
      <c r="H14" s="20"/>
      <c r="I14" s="30">
        <v>53563</v>
      </c>
      <c r="J14" s="20"/>
      <c r="K14" s="30">
        <f>239172</f>
        <v>239172</v>
      </c>
      <c r="L14" s="20"/>
      <c r="M14" s="30">
        <v>4268</v>
      </c>
      <c r="N14" s="20"/>
      <c r="O14" s="20"/>
      <c r="P14" s="30">
        <v>2234</v>
      </c>
      <c r="Q14" s="20"/>
      <c r="R14" s="30">
        <f>SUM(E14:P14)</f>
        <v>450256</v>
      </c>
      <c r="S14" s="12"/>
      <c r="T14" s="30">
        <v>0</v>
      </c>
      <c r="U14" s="20"/>
      <c r="V14" s="30">
        <f>C14-R14+T14</f>
        <v>-126128</v>
      </c>
    </row>
    <row r="15" spans="1:22" ht="15.75">
      <c r="A15" s="12" t="s">
        <v>41</v>
      </c>
      <c r="B15" s="12"/>
      <c r="C15" s="27">
        <f>818214+215</f>
        <v>818429</v>
      </c>
      <c r="D15" s="13"/>
      <c r="E15" s="27">
        <v>47336</v>
      </c>
      <c r="F15" s="13"/>
      <c r="G15" s="27">
        <v>29882</v>
      </c>
      <c r="H15" s="13"/>
      <c r="I15" s="27">
        <v>27678</v>
      </c>
      <c r="J15" s="13"/>
      <c r="K15" s="27">
        <f>398890+276448</f>
        <v>675338</v>
      </c>
      <c r="L15" s="13"/>
      <c r="M15" s="27">
        <v>3993</v>
      </c>
      <c r="N15" s="13"/>
      <c r="O15" s="13"/>
      <c r="P15" s="27">
        <v>1044</v>
      </c>
      <c r="Q15" s="13"/>
      <c r="R15" s="27">
        <f>SUM(E15:P15)</f>
        <v>785271</v>
      </c>
      <c r="S15" s="12"/>
      <c r="T15" s="27">
        <v>0</v>
      </c>
      <c r="U15" s="13"/>
      <c r="V15" s="27">
        <f aca="true" t="shared" si="0" ref="V15:V25">C15-R15+T15</f>
        <v>33158</v>
      </c>
    </row>
    <row r="16" spans="1:22" ht="15.75">
      <c r="A16" s="12" t="s">
        <v>42</v>
      </c>
      <c r="B16" s="12"/>
      <c r="C16" s="27">
        <f>1097931+34</f>
        <v>1097965</v>
      </c>
      <c r="D16" s="31"/>
      <c r="E16" s="27">
        <v>9527</v>
      </c>
      <c r="F16" s="31"/>
      <c r="G16" s="27">
        <v>18058</v>
      </c>
      <c r="H16" s="31"/>
      <c r="I16" s="27">
        <v>5406</v>
      </c>
      <c r="J16" s="31"/>
      <c r="K16" s="27">
        <f>1026571+8025</f>
        <v>1034596</v>
      </c>
      <c r="L16" s="31"/>
      <c r="M16" s="27">
        <v>3507</v>
      </c>
      <c r="N16" s="31"/>
      <c r="O16" s="31"/>
      <c r="P16" s="27">
        <v>12944</v>
      </c>
      <c r="Q16" s="31"/>
      <c r="R16" s="27">
        <f aca="true" t="shared" si="1" ref="R16:R25">SUM(E16:P16)</f>
        <v>1084038</v>
      </c>
      <c r="S16" s="12"/>
      <c r="T16" s="27">
        <v>0</v>
      </c>
      <c r="U16" s="31"/>
      <c r="V16" s="27">
        <f t="shared" si="0"/>
        <v>13927</v>
      </c>
    </row>
    <row r="17" spans="1:22" ht="15.75">
      <c r="A17" s="12" t="s">
        <v>43</v>
      </c>
      <c r="B17" s="12"/>
      <c r="C17" s="27">
        <f>96</f>
        <v>96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31"/>
      <c r="P17" s="27">
        <v>0</v>
      </c>
      <c r="Q17" s="31"/>
      <c r="R17" s="27">
        <f t="shared" si="1"/>
        <v>0</v>
      </c>
      <c r="S17" s="12"/>
      <c r="T17" s="27">
        <v>0</v>
      </c>
      <c r="U17" s="31"/>
      <c r="V17" s="27">
        <f t="shared" si="0"/>
        <v>96</v>
      </c>
    </row>
    <row r="18" spans="1:22" ht="15.75">
      <c r="A18" s="12" t="s">
        <v>44</v>
      </c>
      <c r="B18" s="12"/>
      <c r="C18" s="27">
        <f>278665+71</f>
        <v>278736</v>
      </c>
      <c r="D18" s="31"/>
      <c r="E18" s="27">
        <v>0</v>
      </c>
      <c r="F18" s="31"/>
      <c r="G18" s="27">
        <v>69800</v>
      </c>
      <c r="H18" s="31"/>
      <c r="I18" s="27">
        <v>25618</v>
      </c>
      <c r="J18" s="31"/>
      <c r="K18" s="27">
        <f>35137+54348</f>
        <v>89485</v>
      </c>
      <c r="L18" s="31"/>
      <c r="M18" s="27">
        <v>8858</v>
      </c>
      <c r="N18" s="31"/>
      <c r="O18" s="31"/>
      <c r="P18" s="27">
        <v>13362</v>
      </c>
      <c r="Q18" s="31"/>
      <c r="R18" s="27">
        <f t="shared" si="1"/>
        <v>207123</v>
      </c>
      <c r="S18" s="12"/>
      <c r="T18" s="27">
        <v>0</v>
      </c>
      <c r="U18" s="31"/>
      <c r="V18" s="27">
        <f t="shared" si="0"/>
        <v>71613</v>
      </c>
    </row>
    <row r="19" spans="1:22" ht="15.75">
      <c r="A19" s="12" t="s">
        <v>45</v>
      </c>
      <c r="B19" s="12"/>
      <c r="C19" s="27">
        <f>107211+45</f>
        <v>107256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14120</v>
      </c>
      <c r="L19" s="31"/>
      <c r="M19" s="27">
        <v>7187</v>
      </c>
      <c r="N19" s="31"/>
      <c r="O19" s="31"/>
      <c r="P19" s="27">
        <v>822</v>
      </c>
      <c r="Q19" s="31"/>
      <c r="R19" s="27">
        <f t="shared" si="1"/>
        <v>22129</v>
      </c>
      <c r="S19" s="12"/>
      <c r="T19" s="27">
        <v>0</v>
      </c>
      <c r="U19" s="31"/>
      <c r="V19" s="27">
        <f t="shared" si="0"/>
        <v>85127</v>
      </c>
    </row>
    <row r="20" spans="1:22" ht="15.75">
      <c r="A20" s="12" t="s">
        <v>46</v>
      </c>
      <c r="B20" s="12"/>
      <c r="C20" s="27">
        <f>15636+351</f>
        <v>15987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317</v>
      </c>
      <c r="L20" s="31"/>
      <c r="M20" s="27">
        <v>0</v>
      </c>
      <c r="N20" s="31"/>
      <c r="O20" s="31"/>
      <c r="P20" s="27">
        <v>110</v>
      </c>
      <c r="Q20" s="31"/>
      <c r="R20" s="27">
        <f t="shared" si="1"/>
        <v>427</v>
      </c>
      <c r="S20" s="12"/>
      <c r="T20" s="27">
        <v>0</v>
      </c>
      <c r="U20" s="31"/>
      <c r="V20" s="27">
        <f t="shared" si="0"/>
        <v>15560</v>
      </c>
    </row>
    <row r="21" spans="1:22" ht="15.75">
      <c r="A21" s="12" t="s">
        <v>47</v>
      </c>
      <c r="B21" s="12"/>
      <c r="C21" s="27">
        <f>134910+54</f>
        <v>134964</v>
      </c>
      <c r="D21" s="31"/>
      <c r="E21" s="27">
        <v>8580</v>
      </c>
      <c r="F21" s="31"/>
      <c r="G21" s="27">
        <v>28509</v>
      </c>
      <c r="H21" s="31"/>
      <c r="I21" s="27">
        <v>13796</v>
      </c>
      <c r="J21" s="31"/>
      <c r="K21" s="27">
        <v>2670</v>
      </c>
      <c r="L21" s="31"/>
      <c r="M21" s="27">
        <v>6186</v>
      </c>
      <c r="N21" s="31"/>
      <c r="O21" s="31"/>
      <c r="P21" s="27">
        <v>0</v>
      </c>
      <c r="Q21" s="31"/>
      <c r="R21" s="27">
        <f t="shared" si="1"/>
        <v>59741</v>
      </c>
      <c r="S21" s="12"/>
      <c r="T21" s="27">
        <v>0</v>
      </c>
      <c r="U21" s="31"/>
      <c r="V21" s="27">
        <f t="shared" si="0"/>
        <v>75223</v>
      </c>
    </row>
    <row r="22" spans="1:22" ht="15.75">
      <c r="A22" s="12" t="s">
        <v>48</v>
      </c>
      <c r="B22" s="12"/>
      <c r="C22" s="27">
        <v>3</v>
      </c>
      <c r="D22" s="31"/>
      <c r="E22" s="27">
        <v>0</v>
      </c>
      <c r="F22" s="31"/>
      <c r="G22" s="27">
        <v>0</v>
      </c>
      <c r="H22" s="31"/>
      <c r="I22" s="27">
        <v>0</v>
      </c>
      <c r="J22" s="31"/>
      <c r="K22" s="27">
        <v>0</v>
      </c>
      <c r="L22" s="31"/>
      <c r="M22" s="27">
        <v>0</v>
      </c>
      <c r="N22" s="31"/>
      <c r="O22" s="31"/>
      <c r="P22" s="27">
        <v>0</v>
      </c>
      <c r="Q22" s="31"/>
      <c r="R22" s="27">
        <f t="shared" si="1"/>
        <v>0</v>
      </c>
      <c r="S22" s="12"/>
      <c r="T22" s="27">
        <v>0</v>
      </c>
      <c r="U22" s="31"/>
      <c r="V22" s="27">
        <f t="shared" si="0"/>
        <v>3</v>
      </c>
    </row>
    <row r="23" spans="1:22" ht="15.75">
      <c r="A23" s="12" t="s">
        <v>49</v>
      </c>
      <c r="B23" s="12"/>
      <c r="C23" s="27">
        <f>320192+18</f>
        <v>320210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319549</v>
      </c>
      <c r="L23" s="31"/>
      <c r="M23" s="27"/>
      <c r="N23" s="31"/>
      <c r="O23" s="31"/>
      <c r="P23" s="27">
        <v>137349</v>
      </c>
      <c r="Q23" s="31"/>
      <c r="R23" s="27">
        <f t="shared" si="1"/>
        <v>456898</v>
      </c>
      <c r="S23" s="12"/>
      <c r="T23" s="27">
        <v>0</v>
      </c>
      <c r="U23" s="31"/>
      <c r="V23" s="27">
        <f t="shared" si="0"/>
        <v>-136688</v>
      </c>
    </row>
    <row r="24" spans="1:22" ht="15.75">
      <c r="A24" s="12" t="s">
        <v>39</v>
      </c>
      <c r="B24" s="12"/>
      <c r="C24" s="27">
        <f>1821797+286</f>
        <v>1822083</v>
      </c>
      <c r="D24" s="14"/>
      <c r="E24" s="27">
        <v>94730</v>
      </c>
      <c r="F24" s="14"/>
      <c r="G24" s="27">
        <v>314484</v>
      </c>
      <c r="H24" s="14"/>
      <c r="I24" s="27">
        <v>133432</v>
      </c>
      <c r="J24" s="14"/>
      <c r="K24" s="27">
        <f>129+957984+29587</f>
        <v>987700</v>
      </c>
      <c r="L24" s="14"/>
      <c r="M24" s="27">
        <v>0</v>
      </c>
      <c r="N24" s="14"/>
      <c r="O24" s="14"/>
      <c r="P24" s="27">
        <v>126795</v>
      </c>
      <c r="Q24" s="14"/>
      <c r="R24" s="27">
        <f>SUM(E24:P24)</f>
        <v>1657141</v>
      </c>
      <c r="S24" s="12"/>
      <c r="T24" s="27">
        <v>0</v>
      </c>
      <c r="U24" s="14"/>
      <c r="V24" s="27">
        <f t="shared" si="0"/>
        <v>164942</v>
      </c>
    </row>
    <row r="25" spans="1:22" ht="15.75">
      <c r="A25" s="12" t="s">
        <v>51</v>
      </c>
      <c r="B25" s="12"/>
      <c r="C25" s="27">
        <v>386449</v>
      </c>
      <c r="D25" s="14"/>
      <c r="E25" s="27">
        <v>0</v>
      </c>
      <c r="F25" s="14"/>
      <c r="G25" s="27">
        <v>0</v>
      </c>
      <c r="H25" s="14"/>
      <c r="I25" s="27">
        <v>0</v>
      </c>
      <c r="J25" s="14"/>
      <c r="K25" s="27">
        <f>294655+58+12181</f>
        <v>306894</v>
      </c>
      <c r="L25" s="14"/>
      <c r="M25" s="27">
        <v>2047</v>
      </c>
      <c r="N25" s="14"/>
      <c r="O25" s="14"/>
      <c r="P25" s="27">
        <v>8131</v>
      </c>
      <c r="Q25" s="14"/>
      <c r="R25" s="27">
        <f t="shared" si="1"/>
        <v>317072</v>
      </c>
      <c r="S25" s="12"/>
      <c r="T25" s="27">
        <v>0</v>
      </c>
      <c r="U25" s="14"/>
      <c r="V25" s="27">
        <f t="shared" si="0"/>
        <v>69377</v>
      </c>
    </row>
    <row r="26" spans="1:22" ht="15.75">
      <c r="A26" s="12"/>
      <c r="B26" s="12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6"/>
      <c r="P26" s="17"/>
      <c r="Q26" s="16"/>
      <c r="R26" s="17"/>
      <c r="S26" s="12"/>
      <c r="T26" s="17"/>
      <c r="U26" s="16"/>
      <c r="V26" s="17"/>
    </row>
    <row r="27" spans="1:22" ht="16.5" thickBot="1">
      <c r="A27" s="12" t="s">
        <v>34</v>
      </c>
      <c r="B27" s="12"/>
      <c r="C27" s="34">
        <f>SUM(C14:C25)</f>
        <v>5306306</v>
      </c>
      <c r="D27" s="16"/>
      <c r="E27" s="34">
        <f>SUM(E14:E25)</f>
        <v>236173</v>
      </c>
      <c r="F27" s="16"/>
      <c r="G27" s="34">
        <f>SUM(G14:G25)</f>
        <v>535752</v>
      </c>
      <c r="H27" s="16"/>
      <c r="I27" s="34">
        <f>SUM(I14:I25)</f>
        <v>259493</v>
      </c>
      <c r="J27" s="16"/>
      <c r="K27" s="34">
        <f>SUM(K14:K25)</f>
        <v>3669841</v>
      </c>
      <c r="L27" s="16"/>
      <c r="M27" s="34">
        <f>SUM(M14:M25)</f>
        <v>36046</v>
      </c>
      <c r="N27" s="16"/>
      <c r="O27" s="16"/>
      <c r="P27" s="34">
        <f>SUM(P14:P25)</f>
        <v>302791</v>
      </c>
      <c r="Q27" s="16"/>
      <c r="R27" s="34">
        <f>SUM(R14:R25)</f>
        <v>5040096</v>
      </c>
      <c r="S27" s="12"/>
      <c r="T27" s="34">
        <f>SUM(T14:T25)</f>
        <v>0</v>
      </c>
      <c r="U27" s="16"/>
      <c r="V27" s="34">
        <f>SUM(V14:V25)</f>
        <v>266210</v>
      </c>
    </row>
    <row r="28" ht="14.25" thickTop="1">
      <c r="A28" s="26"/>
    </row>
  </sheetData>
  <sheetProtection/>
  <mergeCells count="4">
    <mergeCell ref="C3:V3"/>
    <mergeCell ref="C5:V5"/>
    <mergeCell ref="C6:V6"/>
    <mergeCell ref="E9:R9"/>
  </mergeCells>
  <conditionalFormatting sqref="A12:V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2014-03-10T17:03:15Z</cp:lastPrinted>
  <dcterms:created xsi:type="dcterms:W3CDTF">2009-06-22T13:37:23Z</dcterms:created>
  <dcterms:modified xsi:type="dcterms:W3CDTF">2018-05-01T17:34:12Z</dcterms:modified>
  <cp:category/>
  <cp:version/>
  <cp:contentType/>
  <cp:contentStatus/>
</cp:coreProperties>
</file>