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Sheet'!$A$1:$M$47</definedName>
    <definedName name="_xlnm.Print_Area" localSheetId="1">'Operating'!$A$1:$W$50</definedName>
  </definedNames>
  <calcPr fullCalcOnLoad="1"/>
</workbook>
</file>

<file path=xl/sharedStrings.xml><?xml version="1.0" encoding="utf-8"?>
<sst xmlns="http://schemas.openxmlformats.org/spreadsheetml/2006/main" count="97" uniqueCount="84">
  <si>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</si>
  <si>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</si>
  <si>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</si>
  <si>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</si>
  <si>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</si>
  <si>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</si>
  <si>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</si>
  <si>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</si>
  <si>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</si>
  <si>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</si>
  <si>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</si>
  <si>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</si>
  <si>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</si>
  <si>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</si>
  <si>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</si>
  <si>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</si>
  <si>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</si>
  <si>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</si>
  <si>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</si>
  <si>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</si>
  <si>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Salaries</t>
  </si>
  <si>
    <t>Wages</t>
  </si>
  <si>
    <t>Related</t>
  </si>
  <si>
    <t>Benefits</t>
  </si>
  <si>
    <t>Supplies &amp;</t>
  </si>
  <si>
    <t>Expenses</t>
  </si>
  <si>
    <t>Depreciation</t>
  </si>
  <si>
    <t>Revenues</t>
  </si>
  <si>
    <t>over</t>
  </si>
  <si>
    <t>Expenditures</t>
  </si>
  <si>
    <t>Management Services:</t>
  </si>
  <si>
    <t xml:space="preserve">        Total management services</t>
  </si>
  <si>
    <t xml:space="preserve">    Total</t>
  </si>
  <si>
    <t>RESIDENTIAL LIFE</t>
  </si>
  <si>
    <t>Interest</t>
  </si>
  <si>
    <t>Alterations &amp;</t>
  </si>
  <si>
    <t>Maintenance</t>
  </si>
  <si>
    <t>Utilities</t>
  </si>
  <si>
    <t xml:space="preserve">    Administration</t>
  </si>
  <si>
    <t xml:space="preserve">    Interest</t>
  </si>
  <si>
    <t xml:space="preserve">    Maintenance</t>
  </si>
  <si>
    <t xml:space="preserve">    Miscellaneous</t>
  </si>
  <si>
    <t xml:space="preserve">    Programming</t>
  </si>
  <si>
    <t>Residence Halls:</t>
  </si>
  <si>
    <t xml:space="preserve">    Acadian</t>
  </si>
  <si>
    <t xml:space="preserve">    Annie Boyd</t>
  </si>
  <si>
    <t xml:space="preserve">    Blake</t>
  </si>
  <si>
    <t xml:space="preserve">    Broussard</t>
  </si>
  <si>
    <t xml:space="preserve">    East Laville</t>
  </si>
  <si>
    <t xml:space="preserve">    Herget</t>
  </si>
  <si>
    <t xml:space="preserve">    Highland &amp; Garig</t>
  </si>
  <si>
    <t xml:space="preserve">    Honors</t>
  </si>
  <si>
    <t xml:space="preserve">    Kirby Smith</t>
  </si>
  <si>
    <t xml:space="preserve">    Living-learning programs</t>
  </si>
  <si>
    <t xml:space="preserve">    McVoy</t>
  </si>
  <si>
    <t xml:space="preserve">    Miller</t>
  </si>
  <si>
    <t xml:space="preserve">    Pentagon</t>
  </si>
  <si>
    <t xml:space="preserve">    Residential college complex</t>
  </si>
  <si>
    <t xml:space="preserve">    West Laville</t>
  </si>
  <si>
    <t xml:space="preserve">        Total residence halls</t>
  </si>
  <si>
    <t>Apartments</t>
  </si>
  <si>
    <t>Greek housing</t>
  </si>
  <si>
    <t>LSU Cable TV</t>
  </si>
  <si>
    <t>LSU cable TV</t>
  </si>
  <si>
    <t>Administration</t>
  </si>
  <si>
    <t>Residence Halls</t>
  </si>
  <si>
    <t>Greek Housing</t>
  </si>
  <si>
    <t xml:space="preserve">    Deposits held for others</t>
  </si>
  <si>
    <t xml:space="preserve">    Administrative charge</t>
  </si>
  <si>
    <t xml:space="preserve">    Distribution</t>
  </si>
  <si>
    <t xml:space="preserve">    Deferred charges and prepaid expenses</t>
  </si>
  <si>
    <t xml:space="preserve">            Total equipment renewals and replacements</t>
  </si>
  <si>
    <t xml:space="preserve">    Evangeline</t>
  </si>
  <si>
    <t>ANALYSIS OF REVENUES AND EXPENDITURES</t>
  </si>
  <si>
    <t>Principal &amp;</t>
  </si>
  <si>
    <t xml:space="preserve">    East campus apartments</t>
  </si>
  <si>
    <t xml:space="preserve">    West campus apartments</t>
  </si>
  <si>
    <t xml:space="preserve">        Net transfers to/from plant fund</t>
  </si>
  <si>
    <t xml:space="preserve">    Cypress</t>
  </si>
  <si>
    <t xml:space="preserve">    Tiger Bridge program</t>
  </si>
  <si>
    <t>FOR THE YEAR ENDED JUNE 30, 2015</t>
  </si>
  <si>
    <t>AS OF JUNE 30, 2015</t>
  </si>
  <si>
    <t xml:space="preserve">        Other deductions</t>
  </si>
  <si>
    <t xml:space="preserve">        Equipment purchases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</si>
</sst>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0" fontId="48" fillId="0" borderId="12" xfId="0" applyFont="1" applyBorder="1" applyAlignment="1">
      <alignment horizontal="center"/>
    </xf>
    <xf numFmtId="165" fontId="4" fillId="0" borderId="10" xfId="42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43" fontId="45" fillId="0" borderId="0" xfId="42" applyFont="1" applyAlignment="1">
      <alignment/>
    </xf>
    <xf numFmtId="43" fontId="48" fillId="0" borderId="0" xfId="42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1695450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1676400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7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46.57421875" style="5" bestFit="1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3" spans="1:22" ht="16.5">
      <c r="A3" s="40"/>
      <c r="C3" s="39" t="s">
        <v>33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4"/>
      <c r="O3" s="34"/>
      <c r="P3" s="34"/>
      <c r="Q3" s="34"/>
      <c r="R3" s="34"/>
      <c r="S3" s="34"/>
      <c r="T3" s="34"/>
      <c r="U3" s="34"/>
      <c r="V3" s="34"/>
    </row>
    <row r="4" spans="1:22" ht="9" customHeight="1">
      <c r="A4" s="40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</row>
    <row r="5" spans="1:22" ht="15.75">
      <c r="A5" s="40"/>
      <c r="C5" s="38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5"/>
      <c r="O5" s="35"/>
      <c r="P5" s="35"/>
      <c r="Q5" s="35"/>
      <c r="R5" s="35"/>
      <c r="S5" s="35"/>
      <c r="T5" s="35"/>
      <c r="U5" s="35"/>
      <c r="V5" s="35"/>
    </row>
    <row r="6" spans="1:22" ht="15.75">
      <c r="A6" s="40"/>
      <c r="C6" s="38" t="s">
        <v>81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5"/>
      <c r="O6" s="35"/>
      <c r="P6" s="35"/>
      <c r="Q6" s="35"/>
      <c r="R6" s="35"/>
      <c r="S6" s="35"/>
      <c r="T6" s="35"/>
      <c r="U6" s="35"/>
      <c r="V6" s="35"/>
    </row>
    <row r="7" ht="13.5"/>
    <row r="8" ht="7.5" customHeight="1"/>
    <row r="9" ht="6" customHeight="1"/>
    <row r="11" spans="3:13" s="29" customFormat="1" ht="15.75">
      <c r="C11" s="36" t="s">
        <v>64</v>
      </c>
      <c r="E11" s="36" t="s">
        <v>65</v>
      </c>
      <c r="G11" s="36" t="s">
        <v>60</v>
      </c>
      <c r="I11" s="36" t="s">
        <v>66</v>
      </c>
      <c r="K11" s="36" t="s">
        <v>62</v>
      </c>
      <c r="M11" s="36" t="s">
        <v>18</v>
      </c>
    </row>
    <row r="12" spans="1:13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</row>
    <row r="13" spans="1:13" ht="15.75">
      <c r="A13" s="12" t="s">
        <v>2</v>
      </c>
      <c r="B13" s="14"/>
      <c r="C13" s="15">
        <v>1649806</v>
      </c>
      <c r="D13" s="14"/>
      <c r="E13" s="15">
        <f>-1240166-2</f>
        <v>-1240168</v>
      </c>
      <c r="F13" s="14"/>
      <c r="G13" s="15">
        <f>5984023-2</f>
        <v>5984021</v>
      </c>
      <c r="H13" s="14"/>
      <c r="I13" s="15">
        <f>-451959+1</f>
        <v>-451958</v>
      </c>
      <c r="J13" s="14"/>
      <c r="K13" s="15">
        <v>36440</v>
      </c>
      <c r="L13" s="14"/>
      <c r="M13" s="15">
        <f>SUM(C13:K13)</f>
        <v>5978141</v>
      </c>
    </row>
    <row r="14" spans="1:13" ht="15.75">
      <c r="A14" s="12" t="s">
        <v>17</v>
      </c>
      <c r="B14" s="14"/>
      <c r="C14" s="27">
        <v>7067</v>
      </c>
      <c r="D14" s="14"/>
      <c r="E14" s="27">
        <v>1012211</v>
      </c>
      <c r="F14" s="14"/>
      <c r="G14" s="27">
        <v>59137</v>
      </c>
      <c r="H14" s="14"/>
      <c r="I14" s="27">
        <v>0</v>
      </c>
      <c r="J14" s="14"/>
      <c r="K14" s="27">
        <v>0</v>
      </c>
      <c r="L14" s="14"/>
      <c r="M14" s="16">
        <f>SUM(C14:K14)</f>
        <v>1078415</v>
      </c>
    </row>
    <row r="15" spans="1:13" ht="15.75">
      <c r="A15" s="12" t="s">
        <v>70</v>
      </c>
      <c r="B15" s="14"/>
      <c r="C15" s="27">
        <v>191</v>
      </c>
      <c r="D15" s="14"/>
      <c r="E15" s="27">
        <v>0</v>
      </c>
      <c r="F15" s="14"/>
      <c r="G15" s="27">
        <v>0</v>
      </c>
      <c r="H15" s="14"/>
      <c r="I15" s="27">
        <v>0</v>
      </c>
      <c r="J15" s="14"/>
      <c r="K15" s="27">
        <v>14310</v>
      </c>
      <c r="L15" s="14"/>
      <c r="M15" s="16">
        <f>SUM(C15:K15)</f>
        <v>14501</v>
      </c>
    </row>
    <row r="16" spans="1:13" ht="15.75">
      <c r="A16" s="12" t="s">
        <v>3</v>
      </c>
      <c r="B16" s="16"/>
      <c r="C16" s="17">
        <f>SUM(C13:C15)</f>
        <v>1657064</v>
      </c>
      <c r="D16" s="16"/>
      <c r="E16" s="17">
        <f>SUM(E13:E15)</f>
        <v>-227957</v>
      </c>
      <c r="F16" s="16"/>
      <c r="G16" s="17">
        <f>SUM(G13:G15)</f>
        <v>6043158</v>
      </c>
      <c r="H16" s="16"/>
      <c r="I16" s="17">
        <f>SUM(I13:I15)</f>
        <v>-451958</v>
      </c>
      <c r="J16" s="16"/>
      <c r="K16" s="17">
        <f>SUM(K13:K15)</f>
        <v>50750</v>
      </c>
      <c r="L16" s="16"/>
      <c r="M16" s="17">
        <f>SUM(M13:M15)</f>
        <v>7071057</v>
      </c>
    </row>
    <row r="17" spans="1:13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.75">
      <c r="A19" s="12" t="s">
        <v>5</v>
      </c>
      <c r="B19" s="16"/>
      <c r="C19" s="16">
        <v>31352</v>
      </c>
      <c r="D19" s="16"/>
      <c r="E19" s="16">
        <v>26274</v>
      </c>
      <c r="F19" s="16"/>
      <c r="G19" s="16">
        <v>14693</v>
      </c>
      <c r="H19" s="16"/>
      <c r="I19" s="16">
        <v>4548</v>
      </c>
      <c r="J19" s="16"/>
      <c r="K19" s="16">
        <v>28620</v>
      </c>
      <c r="L19" s="16"/>
      <c r="M19" s="16">
        <f>SUM(C19:K19)</f>
        <v>105487</v>
      </c>
    </row>
    <row r="20" spans="1:13" ht="15.75">
      <c r="A20" s="12" t="s">
        <v>67</v>
      </c>
      <c r="B20" s="16"/>
      <c r="C20" s="16">
        <v>1488440</v>
      </c>
      <c r="D20" s="16"/>
      <c r="E20" s="16">
        <v>41</v>
      </c>
      <c r="F20" s="16"/>
      <c r="G20" s="16">
        <v>1989</v>
      </c>
      <c r="H20" s="16"/>
      <c r="I20" s="16">
        <v>0</v>
      </c>
      <c r="J20" s="16"/>
      <c r="K20" s="16">
        <v>0</v>
      </c>
      <c r="L20" s="16"/>
      <c r="M20" s="16">
        <f>SUM(C20:K20)</f>
        <v>1490470</v>
      </c>
    </row>
    <row r="21" spans="1:13" ht="15.75">
      <c r="A21" s="12" t="s">
        <v>19</v>
      </c>
      <c r="B21" s="16"/>
      <c r="C21" s="16">
        <v>0</v>
      </c>
      <c r="D21" s="16"/>
      <c r="E21" s="16">
        <v>185407</v>
      </c>
      <c r="F21" s="16"/>
      <c r="G21" s="16">
        <v>-5884</v>
      </c>
      <c r="H21" s="16"/>
      <c r="I21" s="16">
        <v>0</v>
      </c>
      <c r="J21" s="16"/>
      <c r="K21" s="16">
        <v>14310</v>
      </c>
      <c r="L21" s="16"/>
      <c r="M21" s="16">
        <f>SUM(C21:K21)</f>
        <v>193833</v>
      </c>
    </row>
    <row r="22" spans="1:13" ht="15.75">
      <c r="A22" s="12" t="s">
        <v>6</v>
      </c>
      <c r="B22" s="16"/>
      <c r="C22" s="17">
        <f>SUM(C19:C21)</f>
        <v>1519792</v>
      </c>
      <c r="D22" s="16"/>
      <c r="E22" s="17">
        <f>SUM(E19:E21)</f>
        <v>211722</v>
      </c>
      <c r="F22" s="16"/>
      <c r="G22" s="17">
        <f>SUM(G19:G21)</f>
        <v>10798</v>
      </c>
      <c r="H22" s="16"/>
      <c r="I22" s="17">
        <f>SUM(I19:I21)</f>
        <v>4548</v>
      </c>
      <c r="J22" s="16"/>
      <c r="K22" s="17">
        <f>SUM(K19:K21)</f>
        <v>42930</v>
      </c>
      <c r="L22" s="16"/>
      <c r="M22" s="17">
        <f>SUM(M19:M21)</f>
        <v>1789790</v>
      </c>
    </row>
    <row r="23" spans="1:13" ht="15.75">
      <c r="A23" s="12"/>
      <c r="B23" s="16"/>
      <c r="C23" s="18"/>
      <c r="D23" s="16"/>
      <c r="E23" s="18"/>
      <c r="F23" s="16"/>
      <c r="G23" s="18"/>
      <c r="H23" s="16"/>
      <c r="I23" s="18"/>
      <c r="J23" s="16"/>
      <c r="K23" s="18"/>
      <c r="L23" s="16"/>
      <c r="M23" s="18"/>
    </row>
    <row r="24" spans="1:13" ht="16.5" thickBot="1">
      <c r="A24" s="12" t="s">
        <v>7</v>
      </c>
      <c r="B24" s="16"/>
      <c r="C24" s="19">
        <f>C16-C22</f>
        <v>137272</v>
      </c>
      <c r="D24" s="16"/>
      <c r="E24" s="19">
        <f>E16-E22</f>
        <v>-439679</v>
      </c>
      <c r="F24" s="16"/>
      <c r="G24" s="19">
        <f>G16-G22</f>
        <v>6032360</v>
      </c>
      <c r="H24" s="16"/>
      <c r="I24" s="19">
        <f>I16-I22</f>
        <v>-456506</v>
      </c>
      <c r="J24" s="16"/>
      <c r="K24" s="19">
        <f>K16-K22</f>
        <v>7820</v>
      </c>
      <c r="L24" s="16"/>
      <c r="M24" s="22">
        <f>M16-M22</f>
        <v>5281267</v>
      </c>
    </row>
    <row r="25" spans="1:13" s="11" customFormat="1" ht="16.5" thickTop="1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3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3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s="11" customFormat="1" ht="15.75">
      <c r="A28" s="6"/>
      <c r="B28" s="35"/>
      <c r="C28" s="38" t="s">
        <v>8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5.75">
      <c r="A29" s="6"/>
      <c r="B29" s="35"/>
      <c r="C29" s="38" t="s">
        <v>80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5.75">
      <c r="A31" s="6"/>
      <c r="B31" s="8"/>
      <c r="C31" s="36" t="s">
        <v>64</v>
      </c>
      <c r="D31" s="29"/>
      <c r="E31" s="36" t="s">
        <v>65</v>
      </c>
      <c r="F31" s="29"/>
      <c r="G31" s="36" t="s">
        <v>60</v>
      </c>
      <c r="H31" s="29"/>
      <c r="I31" s="36" t="s">
        <v>66</v>
      </c>
      <c r="J31" s="29"/>
      <c r="K31" s="36" t="s">
        <v>62</v>
      </c>
      <c r="L31" s="29"/>
      <c r="M31" s="36" t="s">
        <v>18</v>
      </c>
    </row>
    <row r="32" spans="1:13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</row>
    <row r="33" spans="1:13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</row>
    <row r="34" spans="1:13" ht="15.75">
      <c r="A34" s="12" t="s">
        <v>11</v>
      </c>
      <c r="B34" s="16"/>
      <c r="C34" s="20">
        <v>0</v>
      </c>
      <c r="D34" s="16"/>
      <c r="E34" s="20">
        <v>1864518</v>
      </c>
      <c r="F34" s="16"/>
      <c r="G34" s="20">
        <v>6201229</v>
      </c>
      <c r="H34" s="16"/>
      <c r="I34" s="20">
        <v>-144629</v>
      </c>
      <c r="J34" s="16"/>
      <c r="K34" s="20">
        <v>7820</v>
      </c>
      <c r="L34" s="16"/>
      <c r="M34" s="20">
        <f>SUM(C34:K34)</f>
        <v>7928938</v>
      </c>
    </row>
    <row r="35" spans="1:13" ht="15.75">
      <c r="A35" s="12" t="s">
        <v>12</v>
      </c>
      <c r="B35" s="16"/>
      <c r="C35" s="16">
        <v>0</v>
      </c>
      <c r="D35" s="16"/>
      <c r="E35" s="16">
        <v>5048306</v>
      </c>
      <c r="F35" s="16"/>
      <c r="G35" s="16">
        <v>-893</v>
      </c>
      <c r="H35" s="16"/>
      <c r="I35" s="16">
        <v>-311877</v>
      </c>
      <c r="J35" s="16"/>
      <c r="K35" s="16">
        <v>0</v>
      </c>
      <c r="L35" s="16"/>
      <c r="M35" s="16">
        <f>SUM(C35:K35)</f>
        <v>4735536</v>
      </c>
    </row>
    <row r="36" spans="1:13" ht="15.75">
      <c r="A36" s="12" t="s">
        <v>77</v>
      </c>
      <c r="B36" s="16"/>
      <c r="C36" s="16">
        <v>0</v>
      </c>
      <c r="D36" s="16"/>
      <c r="E36" s="16">
        <v>-7963724</v>
      </c>
      <c r="F36" s="16"/>
      <c r="G36" s="16">
        <v>-392614</v>
      </c>
      <c r="H36" s="16"/>
      <c r="I36" s="16">
        <v>0</v>
      </c>
      <c r="J36" s="16"/>
      <c r="K36" s="16">
        <v>0</v>
      </c>
      <c r="L36" s="16"/>
      <c r="M36" s="16">
        <f>SUM(C36:K36)</f>
        <v>-8356338</v>
      </c>
    </row>
    <row r="37" spans="1:13" ht="15.75">
      <c r="A37" s="12" t="s">
        <v>82</v>
      </c>
      <c r="B37" s="16"/>
      <c r="C37" s="16">
        <v>0</v>
      </c>
      <c r="D37" s="16"/>
      <c r="E37" s="16">
        <v>0</v>
      </c>
      <c r="F37" s="16"/>
      <c r="G37" s="16">
        <v>-25476</v>
      </c>
      <c r="H37" s="16"/>
      <c r="I37" s="16">
        <v>0</v>
      </c>
      <c r="J37" s="16"/>
      <c r="K37" s="16">
        <v>0</v>
      </c>
      <c r="L37" s="16"/>
      <c r="M37" s="16">
        <f>SUM(C37:K37)</f>
        <v>-25476</v>
      </c>
    </row>
    <row r="38" spans="1:13" ht="15.75">
      <c r="A38" s="12" t="s">
        <v>13</v>
      </c>
      <c r="B38" s="16"/>
      <c r="C38" s="17">
        <f>SUM(C34:C37)</f>
        <v>0</v>
      </c>
      <c r="D38" s="16"/>
      <c r="E38" s="17">
        <f>SUM(E34:E37)</f>
        <v>-1050900</v>
      </c>
      <c r="F38" s="16"/>
      <c r="G38" s="17">
        <f>SUM(G34:G37)</f>
        <v>5782246</v>
      </c>
      <c r="H38" s="16"/>
      <c r="I38" s="17">
        <f>SUM(I34:I37)</f>
        <v>-456506</v>
      </c>
      <c r="J38" s="16"/>
      <c r="K38" s="17">
        <f>SUM(K34:K37)</f>
        <v>7820</v>
      </c>
      <c r="L38" s="16"/>
      <c r="M38" s="17">
        <f>SUM(M34:M37)</f>
        <v>4282660</v>
      </c>
    </row>
    <row r="39" spans="1:13" ht="15.75">
      <c r="A39" s="1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5.75">
      <c r="A40" s="12" t="s">
        <v>14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5.75">
      <c r="A41" s="12" t="s">
        <v>11</v>
      </c>
      <c r="B41" s="16"/>
      <c r="C41" s="16">
        <v>171931</v>
      </c>
      <c r="D41" s="16"/>
      <c r="E41" s="16">
        <v>604961</v>
      </c>
      <c r="F41" s="16"/>
      <c r="G41" s="16">
        <v>250114</v>
      </c>
      <c r="H41" s="16"/>
      <c r="I41" s="16">
        <v>0</v>
      </c>
      <c r="J41" s="16"/>
      <c r="K41" s="16">
        <v>0</v>
      </c>
      <c r="L41" s="16"/>
      <c r="M41" s="16">
        <f>SUM(C41:K41)</f>
        <v>1027006</v>
      </c>
    </row>
    <row r="42" spans="1:13" ht="15.75">
      <c r="A42" s="12" t="s">
        <v>15</v>
      </c>
      <c r="B42" s="16"/>
      <c r="C42" s="16">
        <v>29419</v>
      </c>
      <c r="D42" s="16"/>
      <c r="E42" s="16">
        <v>6260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f>SUM(C42:K42)</f>
        <v>35679</v>
      </c>
    </row>
    <row r="43" spans="1:13" ht="15.75">
      <c r="A43" s="12" t="s">
        <v>83</v>
      </c>
      <c r="B43" s="16"/>
      <c r="C43" s="16">
        <v>-64078</v>
      </c>
      <c r="D43" s="16"/>
      <c r="E43" s="16">
        <v>0</v>
      </c>
      <c r="F43" s="16"/>
      <c r="G43" s="16">
        <v>0</v>
      </c>
      <c r="H43" s="16"/>
      <c r="I43" s="16">
        <v>0</v>
      </c>
      <c r="J43" s="16"/>
      <c r="K43" s="16">
        <v>0</v>
      </c>
      <c r="L43" s="16"/>
      <c r="M43" s="16">
        <f>SUM(C43:K43)</f>
        <v>-64078</v>
      </c>
    </row>
    <row r="44" spans="1:13" ht="15.75">
      <c r="A44" s="12" t="s">
        <v>71</v>
      </c>
      <c r="B44" s="16"/>
      <c r="C44" s="21">
        <f>SUM(C41:C43)</f>
        <v>137272</v>
      </c>
      <c r="D44" s="16"/>
      <c r="E44" s="21">
        <f>SUM(E41:E43)</f>
        <v>611221</v>
      </c>
      <c r="F44" s="16"/>
      <c r="G44" s="21">
        <f>SUM(G41:G43)</f>
        <v>250114</v>
      </c>
      <c r="H44" s="16"/>
      <c r="I44" s="37">
        <f>SUM(I41:I43)</f>
        <v>0</v>
      </c>
      <c r="J44" s="16"/>
      <c r="K44" s="37">
        <f>SUM(K41:K43)</f>
        <v>0</v>
      </c>
      <c r="L44" s="16"/>
      <c r="M44" s="21">
        <f>SUM(M41:M43)</f>
        <v>998607</v>
      </c>
    </row>
    <row r="45" spans="1:13" ht="15.75">
      <c r="A45" s="12"/>
      <c r="B45" s="13"/>
      <c r="C45" s="16"/>
      <c r="D45" s="13"/>
      <c r="E45" s="16"/>
      <c r="F45" s="13"/>
      <c r="G45" s="16"/>
      <c r="H45" s="13"/>
      <c r="I45" s="16"/>
      <c r="J45" s="13"/>
      <c r="K45" s="16"/>
      <c r="L45" s="13"/>
      <c r="M45" s="16"/>
    </row>
    <row r="46" spans="1:13" ht="16.5" thickBot="1">
      <c r="A46" s="12" t="s">
        <v>16</v>
      </c>
      <c r="B46" s="16"/>
      <c r="C46" s="22">
        <f>C38+C44</f>
        <v>137272</v>
      </c>
      <c r="D46" s="16"/>
      <c r="E46" s="22">
        <f>E38+E44</f>
        <v>-439679</v>
      </c>
      <c r="F46" s="16"/>
      <c r="G46" s="22">
        <f>G38+G44</f>
        <v>6032360</v>
      </c>
      <c r="H46" s="16"/>
      <c r="I46" s="22">
        <f>I38+I44</f>
        <v>-456506</v>
      </c>
      <c r="J46" s="16"/>
      <c r="K46" s="22">
        <f>K38+K44</f>
        <v>7820</v>
      </c>
      <c r="L46" s="16"/>
      <c r="M46" s="22">
        <f>M38+M44</f>
        <v>5281267</v>
      </c>
    </row>
    <row r="47" spans="1:13" ht="16.5" thickTop="1">
      <c r="A47" s="10"/>
      <c r="B47" s="7"/>
      <c r="C47" s="11"/>
      <c r="D47" s="7"/>
      <c r="E47" s="11"/>
      <c r="F47" s="7"/>
      <c r="G47" s="11"/>
      <c r="H47" s="7"/>
      <c r="I47" s="11"/>
      <c r="J47" s="7"/>
      <c r="K47" s="11"/>
      <c r="L47" s="7"/>
      <c r="M47" s="11"/>
    </row>
  </sheetData>
  <sheetProtection/>
  <mergeCells count="6">
    <mergeCell ref="C6:M6"/>
    <mergeCell ref="C28:M28"/>
    <mergeCell ref="C29:M29"/>
    <mergeCell ref="C3:M3"/>
    <mergeCell ref="C5:M5"/>
    <mergeCell ref="A3:A6"/>
  </mergeCells>
  <conditionalFormatting sqref="A12:M24 A32:M46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50"/>
  <sheetViews>
    <sheetView zoomScalePageLayoutView="0" workbookViewId="0" topLeftCell="A16">
      <selection activeCell="S38" sqref="S38"/>
    </sheetView>
  </sheetViews>
  <sheetFormatPr defaultColWidth="9.140625" defaultRowHeight="15"/>
  <cols>
    <col min="1" max="1" width="28.7109375" style="5" bestFit="1" customWidth="1"/>
    <col min="2" max="2" width="1.7109375" style="4" customWidth="1"/>
    <col min="3" max="3" width="12.57421875" style="4" bestFit="1" customWidth="1"/>
    <col min="4" max="4" width="1.7109375" style="4" customWidth="1"/>
    <col min="5" max="5" width="12.28125" style="4" bestFit="1" customWidth="1"/>
    <col min="6" max="6" width="1.7109375" style="4" customWidth="1"/>
    <col min="7" max="7" width="11.421875" style="4" bestFit="1" customWidth="1"/>
    <col min="8" max="8" width="1.7109375" style="4" customWidth="1"/>
    <col min="9" max="9" width="11.421875" style="4" bestFit="1" customWidth="1"/>
    <col min="10" max="10" width="1.7109375" style="4" customWidth="1"/>
    <col min="11" max="11" width="12.28125" style="4" customWidth="1"/>
    <col min="12" max="12" width="1.7109375" style="4" customWidth="1"/>
    <col min="13" max="13" width="12.421875" style="4" bestFit="1" customWidth="1"/>
    <col min="14" max="14" width="1.7109375" style="4" customWidth="1"/>
    <col min="15" max="15" width="13.00390625" style="4" bestFit="1" customWidth="1"/>
    <col min="16" max="16" width="1.7109375" style="4" customWidth="1"/>
    <col min="17" max="17" width="11.421875" style="4" bestFit="1" customWidth="1"/>
    <col min="18" max="18" width="1.7109375" style="4" customWidth="1"/>
    <col min="19" max="19" width="12.140625" style="4" bestFit="1" customWidth="1"/>
    <col min="20" max="20" width="1.7109375" style="4" customWidth="1"/>
    <col min="21" max="21" width="14.28125" style="4" bestFit="1" customWidth="1"/>
    <col min="22" max="22" width="1.7109375" style="4" customWidth="1"/>
    <col min="23" max="23" width="14.8515625" style="4" bestFit="1" customWidth="1"/>
    <col min="24" max="25" width="9.140625" style="4" customWidth="1"/>
    <col min="26" max="26" width="13.140625" style="42" bestFit="1" customWidth="1"/>
    <col min="27" max="16384" width="9.140625" style="4" customWidth="1"/>
  </cols>
  <sheetData>
    <row r="3" spans="1:23" ht="16.5">
      <c r="A3" s="40"/>
      <c r="C3" s="39" t="s">
        <v>33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9" customHeight="1">
      <c r="A4" s="40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1:23" ht="15.75">
      <c r="A5" s="40"/>
      <c r="C5" s="38" t="s">
        <v>73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5.75">
      <c r="A6" s="40"/>
      <c r="C6" s="38" t="s">
        <v>80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ht="15.75">
      <c r="B9" s="24"/>
      <c r="C9" s="24"/>
      <c r="D9" s="24"/>
      <c r="E9" s="41" t="s">
        <v>29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4"/>
      <c r="W9" s="28" t="s">
        <v>27</v>
      </c>
    </row>
    <row r="10" spans="2:26" s="29" customFormat="1" ht="15.75">
      <c r="B10" s="28"/>
      <c r="C10" s="28"/>
      <c r="D10" s="28"/>
      <c r="E10" s="28"/>
      <c r="F10" s="28"/>
      <c r="G10" s="28"/>
      <c r="H10" s="28"/>
      <c r="I10" s="28" t="s">
        <v>22</v>
      </c>
      <c r="J10" s="28"/>
      <c r="K10" s="28" t="s">
        <v>24</v>
      </c>
      <c r="L10" s="28"/>
      <c r="M10" s="28" t="s">
        <v>74</v>
      </c>
      <c r="N10" s="28"/>
      <c r="O10" s="28" t="s">
        <v>35</v>
      </c>
      <c r="P10" s="28"/>
      <c r="Q10" s="28"/>
      <c r="R10" s="28"/>
      <c r="S10" s="28"/>
      <c r="T10" s="28"/>
      <c r="U10" s="28"/>
      <c r="V10" s="28"/>
      <c r="W10" s="28" t="s">
        <v>28</v>
      </c>
      <c r="Z10" s="43"/>
    </row>
    <row r="11" spans="2:26" s="29" customFormat="1" ht="15.75">
      <c r="B11" s="28"/>
      <c r="C11" s="32" t="s">
        <v>27</v>
      </c>
      <c r="D11" s="28"/>
      <c r="E11" s="32" t="s">
        <v>20</v>
      </c>
      <c r="F11" s="28"/>
      <c r="G11" s="32" t="s">
        <v>21</v>
      </c>
      <c r="H11" s="28"/>
      <c r="I11" s="32" t="s">
        <v>23</v>
      </c>
      <c r="J11" s="28"/>
      <c r="K11" s="32" t="s">
        <v>25</v>
      </c>
      <c r="L11" s="28"/>
      <c r="M11" s="32" t="s">
        <v>34</v>
      </c>
      <c r="N11" s="28"/>
      <c r="O11" s="32" t="s">
        <v>36</v>
      </c>
      <c r="P11" s="28"/>
      <c r="Q11" s="32" t="s">
        <v>37</v>
      </c>
      <c r="R11" s="28"/>
      <c r="S11" s="32" t="s">
        <v>26</v>
      </c>
      <c r="T11" s="28"/>
      <c r="U11" s="32" t="s">
        <v>18</v>
      </c>
      <c r="V11" s="28"/>
      <c r="W11" s="32" t="s">
        <v>29</v>
      </c>
      <c r="Z11" s="43"/>
    </row>
    <row r="12" spans="1:23" ht="15.75">
      <c r="A12" s="12" t="s">
        <v>30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.75">
      <c r="A13" s="12" t="s">
        <v>38</v>
      </c>
      <c r="B13" s="12"/>
      <c r="C13" s="30">
        <v>330715</v>
      </c>
      <c r="D13" s="20"/>
      <c r="E13" s="30">
        <v>1689592</v>
      </c>
      <c r="F13" s="20"/>
      <c r="G13" s="30">
        <v>782714</v>
      </c>
      <c r="H13" s="20"/>
      <c r="I13" s="30">
        <v>893357</v>
      </c>
      <c r="J13" s="20"/>
      <c r="K13" s="30">
        <v>1612845</v>
      </c>
      <c r="L13" s="20"/>
      <c r="M13" s="30">
        <v>0</v>
      </c>
      <c r="N13" s="20"/>
      <c r="O13" s="30">
        <v>0</v>
      </c>
      <c r="P13" s="20"/>
      <c r="Q13" s="30">
        <v>0</v>
      </c>
      <c r="R13" s="20"/>
      <c r="S13" s="30">
        <v>12344</v>
      </c>
      <c r="T13" s="20"/>
      <c r="U13" s="30">
        <f aca="true" t="shared" si="0" ref="U13:U19">SUM(E13:S13)</f>
        <v>4990852</v>
      </c>
      <c r="V13" s="20"/>
      <c r="W13" s="30">
        <f aca="true" t="shared" si="1" ref="W13:W19">C13-U13</f>
        <v>-4660137</v>
      </c>
    </row>
    <row r="14" spans="1:23" ht="15.75">
      <c r="A14" s="12" t="s">
        <v>68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2591209</v>
      </c>
      <c r="L14" s="31"/>
      <c r="M14" s="27">
        <v>0</v>
      </c>
      <c r="N14" s="31"/>
      <c r="O14" s="27">
        <v>0</v>
      </c>
      <c r="P14" s="31"/>
      <c r="Q14" s="27">
        <v>0</v>
      </c>
      <c r="R14" s="31"/>
      <c r="S14" s="27">
        <v>0</v>
      </c>
      <c r="T14" s="31"/>
      <c r="U14" s="27">
        <f t="shared" si="0"/>
        <v>2591209</v>
      </c>
      <c r="V14" s="31"/>
      <c r="W14" s="27">
        <f t="shared" si="1"/>
        <v>-2591209</v>
      </c>
    </row>
    <row r="15" spans="1:26" ht="15.75">
      <c r="A15" s="12" t="s">
        <v>69</v>
      </c>
      <c r="B15" s="12"/>
      <c r="C15" s="27">
        <v>0</v>
      </c>
      <c r="D15" s="31"/>
      <c r="E15" s="27">
        <v>0</v>
      </c>
      <c r="F15" s="31"/>
      <c r="G15" s="27">
        <v>0</v>
      </c>
      <c r="H15" s="31"/>
      <c r="I15" s="27">
        <v>0</v>
      </c>
      <c r="J15" s="31"/>
      <c r="K15" s="27">
        <v>-6746116</v>
      </c>
      <c r="L15" s="31"/>
      <c r="M15" s="27">
        <v>0</v>
      </c>
      <c r="N15" s="31"/>
      <c r="O15" s="27">
        <v>0</v>
      </c>
      <c r="P15" s="31"/>
      <c r="Q15" s="27">
        <v>0</v>
      </c>
      <c r="R15" s="31"/>
      <c r="S15" s="27">
        <v>0</v>
      </c>
      <c r="T15" s="31"/>
      <c r="U15" s="27">
        <f t="shared" si="0"/>
        <v>-6746116</v>
      </c>
      <c r="V15" s="31"/>
      <c r="W15" s="27">
        <f t="shared" si="1"/>
        <v>6746116</v>
      </c>
      <c r="Z15" s="42">
        <v>20877.39</v>
      </c>
    </row>
    <row r="16" spans="1:26" ht="15.75">
      <c r="A16" s="12" t="s">
        <v>39</v>
      </c>
      <c r="B16" s="12"/>
      <c r="C16" s="27">
        <v>490987</v>
      </c>
      <c r="D16" s="13"/>
      <c r="E16" s="27">
        <v>0</v>
      </c>
      <c r="F16" s="13"/>
      <c r="G16" s="27">
        <v>0</v>
      </c>
      <c r="H16" s="31"/>
      <c r="I16" s="27">
        <v>0</v>
      </c>
      <c r="J16" s="13"/>
      <c r="K16" s="27">
        <v>0</v>
      </c>
      <c r="L16" s="13"/>
      <c r="M16" s="27">
        <v>0</v>
      </c>
      <c r="N16" s="13"/>
      <c r="O16" s="27">
        <v>0</v>
      </c>
      <c r="P16" s="13"/>
      <c r="Q16" s="27">
        <v>0</v>
      </c>
      <c r="R16" s="13"/>
      <c r="S16" s="27">
        <v>0</v>
      </c>
      <c r="T16" s="13"/>
      <c r="U16" s="27">
        <f t="shared" si="0"/>
        <v>0</v>
      </c>
      <c r="V16" s="13"/>
      <c r="W16" s="12">
        <f t="shared" si="1"/>
        <v>490987</v>
      </c>
      <c r="Z16" s="42">
        <v>869893.43</v>
      </c>
    </row>
    <row r="17" spans="1:26" ht="15.75">
      <c r="A17" s="12" t="s">
        <v>40</v>
      </c>
      <c r="B17" s="12"/>
      <c r="C17" s="27">
        <v>0</v>
      </c>
      <c r="D17" s="31"/>
      <c r="E17" s="27">
        <v>20877</v>
      </c>
      <c r="F17" s="31"/>
      <c r="G17" s="27">
        <f>869893+1</f>
        <v>869894</v>
      </c>
      <c r="H17" s="31"/>
      <c r="I17" s="27">
        <v>349151</v>
      </c>
      <c r="J17" s="31"/>
      <c r="K17" s="27">
        <v>-209716</v>
      </c>
      <c r="L17" s="31"/>
      <c r="M17" s="27">
        <v>0</v>
      </c>
      <c r="N17" s="31"/>
      <c r="O17" s="27">
        <v>-1054517</v>
      </c>
      <c r="P17" s="31"/>
      <c r="Q17" s="27">
        <v>9661</v>
      </c>
      <c r="R17" s="31"/>
      <c r="S17" s="27">
        <v>14650</v>
      </c>
      <c r="T17" s="31"/>
      <c r="U17" s="27">
        <f t="shared" si="0"/>
        <v>0</v>
      </c>
      <c r="V17" s="31"/>
      <c r="W17" s="27">
        <f t="shared" si="1"/>
        <v>0</v>
      </c>
      <c r="Z17" s="42">
        <v>349151.38</v>
      </c>
    </row>
    <row r="18" spans="1:26" ht="15.75">
      <c r="A18" s="12" t="s">
        <v>41</v>
      </c>
      <c r="B18" s="12"/>
      <c r="C18" s="27">
        <v>262384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v>0</v>
      </c>
      <c r="T18" s="31"/>
      <c r="U18" s="27">
        <f t="shared" si="0"/>
        <v>0</v>
      </c>
      <c r="V18" s="31"/>
      <c r="W18" s="12">
        <f t="shared" si="1"/>
        <v>262384</v>
      </c>
      <c r="Z18" s="42">
        <v>-209716.28</v>
      </c>
    </row>
    <row r="19" spans="1:26" ht="15.75">
      <c r="A19" s="12" t="s">
        <v>42</v>
      </c>
      <c r="B19" s="12"/>
      <c r="C19" s="27">
        <v>0</v>
      </c>
      <c r="D19" s="31"/>
      <c r="E19" s="27">
        <v>0</v>
      </c>
      <c r="F19" s="31"/>
      <c r="G19" s="27">
        <v>91779</v>
      </c>
      <c r="H19" s="31"/>
      <c r="I19" s="27">
        <v>0</v>
      </c>
      <c r="J19" s="31"/>
      <c r="K19" s="27">
        <v>153937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v>2425</v>
      </c>
      <c r="T19" s="31"/>
      <c r="U19" s="27">
        <f t="shared" si="0"/>
        <v>248141</v>
      </c>
      <c r="V19" s="31"/>
      <c r="W19" s="12">
        <f t="shared" si="1"/>
        <v>-248141</v>
      </c>
      <c r="Z19" s="42">
        <v>-1054516.6</v>
      </c>
    </row>
    <row r="20" spans="1:26" ht="15.75">
      <c r="A20" s="12" t="s">
        <v>31</v>
      </c>
      <c r="B20" s="12"/>
      <c r="C20" s="17">
        <f>SUM(C13:C19)</f>
        <v>1084086</v>
      </c>
      <c r="D20" s="16"/>
      <c r="E20" s="17">
        <f>SUM(E13:E19)</f>
        <v>1710469</v>
      </c>
      <c r="F20" s="16"/>
      <c r="G20" s="17">
        <f>SUM(G13:G19)</f>
        <v>1744387</v>
      </c>
      <c r="H20" s="16"/>
      <c r="I20" s="17">
        <f>SUM(I13:I19)</f>
        <v>1242508</v>
      </c>
      <c r="J20" s="16"/>
      <c r="K20" s="17">
        <f>SUM(K13:K19)</f>
        <v>-2597841</v>
      </c>
      <c r="L20" s="16"/>
      <c r="M20" s="17">
        <f>SUM(M13:M19)</f>
        <v>0</v>
      </c>
      <c r="N20" s="16"/>
      <c r="O20" s="17">
        <f>SUM(O13:O19)</f>
        <v>-1054517</v>
      </c>
      <c r="P20" s="16"/>
      <c r="Q20" s="17">
        <f>SUM(Q13:Q19)</f>
        <v>9661</v>
      </c>
      <c r="R20" s="16"/>
      <c r="S20" s="17">
        <f>SUM(S13:S19)</f>
        <v>29419</v>
      </c>
      <c r="T20" s="16"/>
      <c r="U20" s="17">
        <f>SUM(U13:U19)</f>
        <v>1084086</v>
      </c>
      <c r="V20" s="16"/>
      <c r="W20" s="17">
        <f>SUM(W13:W19)</f>
        <v>0</v>
      </c>
      <c r="Z20" s="42">
        <v>9660.95</v>
      </c>
    </row>
    <row r="21" spans="1:26" ht="15.75">
      <c r="A21" s="12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Z21" s="42">
        <v>14649.73</v>
      </c>
    </row>
    <row r="22" spans="1:26" ht="15.75">
      <c r="A22" s="12" t="s">
        <v>43</v>
      </c>
      <c r="B22" s="12"/>
      <c r="C22" s="18"/>
      <c r="D22" s="16"/>
      <c r="E22" s="18"/>
      <c r="F22" s="16"/>
      <c r="G22" s="18"/>
      <c r="H22" s="16"/>
      <c r="I22" s="18"/>
      <c r="J22" s="16"/>
      <c r="K22" s="18"/>
      <c r="L22" s="16"/>
      <c r="M22" s="18"/>
      <c r="N22" s="16"/>
      <c r="O22" s="18"/>
      <c r="P22" s="16"/>
      <c r="Q22" s="18"/>
      <c r="R22" s="16"/>
      <c r="S22" s="18"/>
      <c r="T22" s="16"/>
      <c r="U22" s="27"/>
      <c r="V22" s="16"/>
      <c r="W22" s="27"/>
      <c r="Z22" s="42">
        <f>SUM(Z15:Z21)</f>
        <v>6.548361852765083E-11</v>
      </c>
    </row>
    <row r="23" spans="1:23" ht="15.75">
      <c r="A23" s="12" t="s">
        <v>44</v>
      </c>
      <c r="B23" s="12"/>
      <c r="C23" s="18">
        <v>864567</v>
      </c>
      <c r="D23" s="16"/>
      <c r="E23" s="18">
        <f>26561+1</f>
        <v>26562</v>
      </c>
      <c r="F23" s="16"/>
      <c r="G23" s="18">
        <v>199834</v>
      </c>
      <c r="H23" s="16"/>
      <c r="I23" s="18">
        <v>59772</v>
      </c>
      <c r="J23" s="16"/>
      <c r="K23" s="18">
        <v>245193</v>
      </c>
      <c r="L23" s="16">
        <v>0</v>
      </c>
      <c r="M23" s="18">
        <v>0</v>
      </c>
      <c r="N23" s="16"/>
      <c r="O23" s="18">
        <v>79704</v>
      </c>
      <c r="P23" s="16"/>
      <c r="Q23" s="18">
        <v>138998</v>
      </c>
      <c r="R23" s="16"/>
      <c r="S23" s="18">
        <v>0</v>
      </c>
      <c r="T23" s="16"/>
      <c r="U23" s="27">
        <f aca="true" t="shared" si="2" ref="U23:U34">SUM(E23:S23)</f>
        <v>750063</v>
      </c>
      <c r="V23" s="16"/>
      <c r="W23" s="12">
        <f>C23-U23</f>
        <v>114504</v>
      </c>
    </row>
    <row r="24" spans="1:23" ht="15.75">
      <c r="A24" s="12" t="s">
        <v>45</v>
      </c>
      <c r="B24" s="12"/>
      <c r="C24" s="18">
        <v>676948</v>
      </c>
      <c r="D24" s="16"/>
      <c r="E24" s="18">
        <v>10686</v>
      </c>
      <c r="F24" s="16"/>
      <c r="G24" s="18">
        <v>55991</v>
      </c>
      <c r="H24" s="16"/>
      <c r="I24" s="18">
        <v>21109</v>
      </c>
      <c r="J24" s="16"/>
      <c r="K24" s="18">
        <v>170831</v>
      </c>
      <c r="L24" s="16">
        <v>0</v>
      </c>
      <c r="M24" s="18">
        <v>830370</v>
      </c>
      <c r="N24" s="16"/>
      <c r="O24" s="18">
        <v>112297</v>
      </c>
      <c r="P24" s="16"/>
      <c r="Q24" s="18">
        <v>102098</v>
      </c>
      <c r="R24" s="16"/>
      <c r="S24" s="18">
        <v>0</v>
      </c>
      <c r="T24" s="16"/>
      <c r="U24" s="27">
        <f t="shared" si="2"/>
        <v>1303382</v>
      </c>
      <c r="V24" s="16"/>
      <c r="W24" s="12">
        <f aca="true" t="shared" si="3" ref="W24:W42">C24-U24</f>
        <v>-626434</v>
      </c>
    </row>
    <row r="25" spans="1:23" ht="15.75">
      <c r="A25" s="12" t="s">
        <v>46</v>
      </c>
      <c r="B25" s="12"/>
      <c r="C25" s="18">
        <v>1574494</v>
      </c>
      <c r="D25" s="16"/>
      <c r="E25" s="18">
        <v>23673</v>
      </c>
      <c r="F25" s="16"/>
      <c r="G25" s="18">
        <v>195741</v>
      </c>
      <c r="H25" s="16"/>
      <c r="I25" s="18">
        <v>63480</v>
      </c>
      <c r="J25" s="16"/>
      <c r="K25" s="18">
        <v>391395</v>
      </c>
      <c r="L25" s="16"/>
      <c r="M25" s="18">
        <f>733951-1</f>
        <v>733950</v>
      </c>
      <c r="N25" s="16"/>
      <c r="O25" s="18">
        <v>110768</v>
      </c>
      <c r="P25" s="16"/>
      <c r="Q25" s="18">
        <v>174428</v>
      </c>
      <c r="R25" s="16"/>
      <c r="S25" s="18">
        <v>0</v>
      </c>
      <c r="T25" s="16"/>
      <c r="U25" s="27">
        <f t="shared" si="2"/>
        <v>1693435</v>
      </c>
      <c r="V25" s="16"/>
      <c r="W25" s="12">
        <f t="shared" si="3"/>
        <v>-118941</v>
      </c>
    </row>
    <row r="26" spans="1:23" ht="15.75">
      <c r="A26" s="12" t="s">
        <v>47</v>
      </c>
      <c r="B26" s="12"/>
      <c r="C26" s="18">
        <v>954320</v>
      </c>
      <c r="D26" s="16"/>
      <c r="E26" s="18">
        <v>23219</v>
      </c>
      <c r="F26" s="16"/>
      <c r="G26" s="18">
        <v>215601</v>
      </c>
      <c r="H26" s="16"/>
      <c r="I26" s="18">
        <v>60215</v>
      </c>
      <c r="J26" s="16"/>
      <c r="K26" s="18">
        <v>257239</v>
      </c>
      <c r="L26" s="16"/>
      <c r="M26" s="18">
        <v>0</v>
      </c>
      <c r="N26" s="16"/>
      <c r="O26" s="18">
        <v>115295</v>
      </c>
      <c r="P26" s="16"/>
      <c r="Q26" s="18">
        <v>122119</v>
      </c>
      <c r="R26" s="16"/>
      <c r="S26" s="18">
        <v>1961</v>
      </c>
      <c r="T26" s="16"/>
      <c r="U26" s="27">
        <f t="shared" si="2"/>
        <v>795649</v>
      </c>
      <c r="V26" s="16"/>
      <c r="W26" s="12">
        <f t="shared" si="3"/>
        <v>158671</v>
      </c>
    </row>
    <row r="27" spans="1:23" ht="15.75">
      <c r="A27" s="12" t="s">
        <v>78</v>
      </c>
      <c r="B27" s="12"/>
      <c r="C27" s="18">
        <v>0</v>
      </c>
      <c r="D27" s="16"/>
      <c r="E27" s="18">
        <v>0</v>
      </c>
      <c r="F27" s="16"/>
      <c r="G27" s="18">
        <v>509</v>
      </c>
      <c r="H27" s="16"/>
      <c r="I27" s="18">
        <v>0</v>
      </c>
      <c r="J27" s="16"/>
      <c r="K27" s="18">
        <v>498</v>
      </c>
      <c r="L27" s="16"/>
      <c r="M27" s="18">
        <v>582280</v>
      </c>
      <c r="N27" s="16"/>
      <c r="O27" s="18">
        <v>7908</v>
      </c>
      <c r="P27" s="16"/>
      <c r="Q27" s="18">
        <v>0</v>
      </c>
      <c r="R27" s="16"/>
      <c r="S27" s="18">
        <v>0</v>
      </c>
      <c r="T27" s="16"/>
      <c r="U27" s="27">
        <f t="shared" si="2"/>
        <v>591195</v>
      </c>
      <c r="V27" s="16"/>
      <c r="W27" s="12">
        <f t="shared" si="3"/>
        <v>-591195</v>
      </c>
    </row>
    <row r="28" spans="1:23" ht="15.75">
      <c r="A28" s="12" t="s">
        <v>75</v>
      </c>
      <c r="B28" s="12"/>
      <c r="C28" s="18">
        <v>5168442</v>
      </c>
      <c r="D28" s="16"/>
      <c r="E28" s="18">
        <v>60138</v>
      </c>
      <c r="F28" s="16"/>
      <c r="G28" s="18">
        <v>371670</v>
      </c>
      <c r="H28" s="16"/>
      <c r="I28" s="18">
        <v>136703</v>
      </c>
      <c r="J28" s="16"/>
      <c r="K28" s="18">
        <v>1192485</v>
      </c>
      <c r="L28" s="16"/>
      <c r="M28" s="18">
        <v>1587697</v>
      </c>
      <c r="N28" s="16"/>
      <c r="O28" s="18">
        <v>371153</v>
      </c>
      <c r="P28" s="16"/>
      <c r="Q28" s="18">
        <v>150722</v>
      </c>
      <c r="R28" s="16"/>
      <c r="S28" s="18">
        <v>0</v>
      </c>
      <c r="T28" s="16"/>
      <c r="U28" s="27">
        <f t="shared" si="2"/>
        <v>3870568</v>
      </c>
      <c r="V28" s="16"/>
      <c r="W28" s="12">
        <f t="shared" si="3"/>
        <v>1297874</v>
      </c>
    </row>
    <row r="29" spans="1:23" ht="15.75">
      <c r="A29" s="12" t="s">
        <v>48</v>
      </c>
      <c r="B29" s="12"/>
      <c r="C29" s="18">
        <v>1925775</v>
      </c>
      <c r="D29" s="16"/>
      <c r="E29" s="18">
        <v>29139</v>
      </c>
      <c r="F29" s="16"/>
      <c r="G29" s="18">
        <v>190501</v>
      </c>
      <c r="H29" s="16"/>
      <c r="I29" s="18">
        <v>73513</v>
      </c>
      <c r="J29" s="16"/>
      <c r="K29" s="18">
        <v>453241</v>
      </c>
      <c r="L29" s="16"/>
      <c r="M29" s="18">
        <v>1063979</v>
      </c>
      <c r="N29" s="16"/>
      <c r="O29" s="18">
        <v>148023</v>
      </c>
      <c r="P29" s="16"/>
      <c r="Q29" s="18">
        <v>0</v>
      </c>
      <c r="R29" s="16"/>
      <c r="S29" s="18">
        <v>0</v>
      </c>
      <c r="T29" s="16"/>
      <c r="U29" s="27">
        <f t="shared" si="2"/>
        <v>1958396</v>
      </c>
      <c r="V29" s="16"/>
      <c r="W29" s="12">
        <f t="shared" si="3"/>
        <v>-32621</v>
      </c>
    </row>
    <row r="30" spans="1:23" ht="15.75">
      <c r="A30" s="12" t="s">
        <v>72</v>
      </c>
      <c r="B30" s="12"/>
      <c r="C30" s="18">
        <v>1098070</v>
      </c>
      <c r="D30" s="16"/>
      <c r="E30" s="18">
        <v>21467</v>
      </c>
      <c r="F30" s="16"/>
      <c r="G30" s="18">
        <v>177416</v>
      </c>
      <c r="H30" s="16"/>
      <c r="I30" s="18">
        <v>53090</v>
      </c>
      <c r="J30" s="16"/>
      <c r="K30" s="18">
        <v>300279</v>
      </c>
      <c r="L30" s="16"/>
      <c r="M30" s="18">
        <v>489701</v>
      </c>
      <c r="N30" s="16"/>
      <c r="O30" s="18">
        <v>109265</v>
      </c>
      <c r="P30" s="16"/>
      <c r="Q30" s="18">
        <v>110867</v>
      </c>
      <c r="R30" s="16"/>
      <c r="S30" s="18">
        <v>0</v>
      </c>
      <c r="T30" s="16"/>
      <c r="U30" s="27">
        <f t="shared" si="2"/>
        <v>1262085</v>
      </c>
      <c r="V30" s="16"/>
      <c r="W30" s="12">
        <f t="shared" si="3"/>
        <v>-164015</v>
      </c>
    </row>
    <row r="31" spans="1:23" ht="15.75">
      <c r="A31" s="12" t="s">
        <v>49</v>
      </c>
      <c r="B31" s="12"/>
      <c r="C31" s="18">
        <f>2040354+1</f>
        <v>2040355</v>
      </c>
      <c r="D31" s="16"/>
      <c r="E31" s="18">
        <v>59933</v>
      </c>
      <c r="F31" s="16"/>
      <c r="G31" s="18">
        <v>241685</v>
      </c>
      <c r="H31" s="16"/>
      <c r="I31" s="18">
        <v>85418</v>
      </c>
      <c r="J31" s="16"/>
      <c r="K31" s="18">
        <v>504806</v>
      </c>
      <c r="L31" s="16"/>
      <c r="M31" s="18">
        <v>0</v>
      </c>
      <c r="N31" s="16"/>
      <c r="O31" s="18">
        <v>149922</v>
      </c>
      <c r="P31" s="16"/>
      <c r="Q31" s="18">
        <f>287264+1</f>
        <v>287265</v>
      </c>
      <c r="R31" s="16"/>
      <c r="S31" s="18">
        <v>0</v>
      </c>
      <c r="T31" s="16"/>
      <c r="U31" s="27">
        <f t="shared" si="2"/>
        <v>1329029</v>
      </c>
      <c r="V31" s="16"/>
      <c r="W31" s="12">
        <f t="shared" si="3"/>
        <v>711326</v>
      </c>
    </row>
    <row r="32" spans="1:23" ht="15.75">
      <c r="A32" s="12" t="s">
        <v>50</v>
      </c>
      <c r="B32" s="12"/>
      <c r="C32" s="18">
        <v>1056750</v>
      </c>
      <c r="D32" s="16"/>
      <c r="E32" s="18">
        <v>28266</v>
      </c>
      <c r="F32" s="16"/>
      <c r="G32" s="18">
        <v>218829</v>
      </c>
      <c r="H32" s="16"/>
      <c r="I32" s="18">
        <v>87773</v>
      </c>
      <c r="J32" s="16"/>
      <c r="K32" s="18">
        <v>269334</v>
      </c>
      <c r="L32" s="16"/>
      <c r="M32" s="18">
        <v>0</v>
      </c>
      <c r="N32" s="16"/>
      <c r="O32" s="18">
        <v>74003</v>
      </c>
      <c r="P32" s="16"/>
      <c r="Q32" s="18">
        <v>78655</v>
      </c>
      <c r="R32" s="16"/>
      <c r="S32" s="18">
        <v>0</v>
      </c>
      <c r="T32" s="16"/>
      <c r="U32" s="27">
        <f t="shared" si="2"/>
        <v>756860</v>
      </c>
      <c r="V32" s="16"/>
      <c r="W32" s="12">
        <f t="shared" si="3"/>
        <v>299890</v>
      </c>
    </row>
    <row r="33" spans="1:23" ht="15.75">
      <c r="A33" s="12" t="s">
        <v>51</v>
      </c>
      <c r="B33" s="12"/>
      <c r="C33" s="18">
        <v>309375</v>
      </c>
      <c r="D33" s="16"/>
      <c r="E33" s="18">
        <v>138416</v>
      </c>
      <c r="F33" s="16"/>
      <c r="G33" s="18">
        <v>2900</v>
      </c>
      <c r="H33" s="16"/>
      <c r="I33" s="18">
        <v>50918</v>
      </c>
      <c r="J33" s="16"/>
      <c r="K33" s="18">
        <v>63081</v>
      </c>
      <c r="L33" s="16"/>
      <c r="M33" s="18">
        <v>0</v>
      </c>
      <c r="N33" s="16"/>
      <c r="O33" s="18">
        <v>0</v>
      </c>
      <c r="P33" s="16"/>
      <c r="Q33" s="18">
        <v>0</v>
      </c>
      <c r="R33" s="16"/>
      <c r="S33" s="18">
        <v>0</v>
      </c>
      <c r="T33" s="16"/>
      <c r="U33" s="27">
        <f t="shared" si="2"/>
        <v>255315</v>
      </c>
      <c r="V33" s="16"/>
      <c r="W33" s="12">
        <f t="shared" si="3"/>
        <v>54060</v>
      </c>
    </row>
    <row r="34" spans="1:23" ht="15.75">
      <c r="A34" s="12" t="s">
        <v>52</v>
      </c>
      <c r="B34" s="12"/>
      <c r="C34" s="18">
        <v>2990084</v>
      </c>
      <c r="D34" s="16"/>
      <c r="E34" s="18">
        <v>40107</v>
      </c>
      <c r="F34" s="16"/>
      <c r="G34" s="18">
        <v>326865</v>
      </c>
      <c r="H34" s="16"/>
      <c r="I34" s="18">
        <v>102158</v>
      </c>
      <c r="J34" s="16"/>
      <c r="K34" s="18">
        <v>713932</v>
      </c>
      <c r="L34" s="16">
        <v>0</v>
      </c>
      <c r="M34" s="18">
        <v>202875</v>
      </c>
      <c r="N34" s="16"/>
      <c r="O34" s="18">
        <v>210228</v>
      </c>
      <c r="P34" s="16"/>
      <c r="Q34" s="18">
        <v>0</v>
      </c>
      <c r="R34" s="16"/>
      <c r="S34" s="18">
        <v>0</v>
      </c>
      <c r="T34" s="16"/>
      <c r="U34" s="27">
        <f t="shared" si="2"/>
        <v>1596165</v>
      </c>
      <c r="V34" s="16"/>
      <c r="W34" s="12">
        <f t="shared" si="3"/>
        <v>1393919</v>
      </c>
    </row>
    <row r="35" spans="1:23" ht="15.75">
      <c r="A35" s="12" t="s">
        <v>53</v>
      </c>
      <c r="B35" s="12"/>
      <c r="C35" s="18">
        <v>821425</v>
      </c>
      <c r="D35" s="16"/>
      <c r="E35" s="18">
        <f>461419+1</f>
        <v>461420</v>
      </c>
      <c r="F35" s="16"/>
      <c r="G35" s="18">
        <v>58670</v>
      </c>
      <c r="H35" s="16"/>
      <c r="I35" s="18">
        <v>195401</v>
      </c>
      <c r="J35" s="16"/>
      <c r="K35" s="18">
        <v>135837</v>
      </c>
      <c r="L35" s="16"/>
      <c r="M35" s="18">
        <v>0</v>
      </c>
      <c r="N35" s="16"/>
      <c r="O35" s="18">
        <v>0</v>
      </c>
      <c r="P35" s="16"/>
      <c r="Q35" s="18">
        <v>0</v>
      </c>
      <c r="R35" s="16"/>
      <c r="S35" s="18">
        <v>0</v>
      </c>
      <c r="T35" s="16"/>
      <c r="U35" s="27">
        <f aca="true" t="shared" si="4" ref="U35:U42">SUM(E35:S35)</f>
        <v>851328</v>
      </c>
      <c r="V35" s="13"/>
      <c r="W35" s="12">
        <f t="shared" si="3"/>
        <v>-29903</v>
      </c>
    </row>
    <row r="36" spans="1:23" ht="15.75">
      <c r="A36" s="12" t="s">
        <v>54</v>
      </c>
      <c r="B36" s="12"/>
      <c r="C36" s="18">
        <v>959002</v>
      </c>
      <c r="D36" s="16"/>
      <c r="E36" s="18">
        <v>17493</v>
      </c>
      <c r="F36" s="16"/>
      <c r="G36" s="18">
        <v>128962</v>
      </c>
      <c r="H36" s="16"/>
      <c r="I36" s="18">
        <v>31574</v>
      </c>
      <c r="J36" s="16"/>
      <c r="K36" s="18">
        <v>239828</v>
      </c>
      <c r="L36" s="16"/>
      <c r="M36" s="18">
        <v>0</v>
      </c>
      <c r="N36" s="16"/>
      <c r="O36" s="18">
        <v>74676</v>
      </c>
      <c r="P36" s="16"/>
      <c r="Q36" s="18">
        <v>123803</v>
      </c>
      <c r="R36" s="16"/>
      <c r="S36" s="18">
        <v>0</v>
      </c>
      <c r="T36" s="16"/>
      <c r="U36" s="27">
        <f t="shared" si="4"/>
        <v>616336</v>
      </c>
      <c r="V36" s="31"/>
      <c r="W36" s="12">
        <f t="shared" si="3"/>
        <v>342666</v>
      </c>
    </row>
    <row r="37" spans="1:23" ht="15.75">
      <c r="A37" s="12" t="s">
        <v>55</v>
      </c>
      <c r="B37" s="12"/>
      <c r="C37" s="18">
        <v>2983065</v>
      </c>
      <c r="D37" s="16"/>
      <c r="E37" s="18">
        <v>61345</v>
      </c>
      <c r="F37" s="16"/>
      <c r="G37" s="18">
        <f>280747</f>
        <v>280747</v>
      </c>
      <c r="H37" s="16"/>
      <c r="I37" s="18">
        <v>98677</v>
      </c>
      <c r="J37" s="16"/>
      <c r="K37" s="18">
        <v>703573</v>
      </c>
      <c r="L37" s="16"/>
      <c r="M37" s="18">
        <v>0</v>
      </c>
      <c r="N37" s="16"/>
      <c r="O37" s="18">
        <v>230700</v>
      </c>
      <c r="P37" s="16"/>
      <c r="Q37" s="18">
        <v>253344</v>
      </c>
      <c r="R37" s="16"/>
      <c r="S37" s="18">
        <v>3712</v>
      </c>
      <c r="T37" s="16"/>
      <c r="U37" s="27">
        <f t="shared" si="4"/>
        <v>1632098</v>
      </c>
      <c r="V37" s="31"/>
      <c r="W37" s="12">
        <f t="shared" si="3"/>
        <v>1350967</v>
      </c>
    </row>
    <row r="38" spans="1:23" ht="15.75">
      <c r="A38" s="12" t="s">
        <v>56</v>
      </c>
      <c r="B38" s="12"/>
      <c r="C38" s="18">
        <v>2063899</v>
      </c>
      <c r="D38" s="16"/>
      <c r="E38" s="18">
        <v>31212</v>
      </c>
      <c r="F38" s="16"/>
      <c r="G38" s="18">
        <v>240212</v>
      </c>
      <c r="H38" s="16"/>
      <c r="I38" s="18">
        <v>72314</v>
      </c>
      <c r="J38" s="16"/>
      <c r="K38" s="18">
        <v>540992</v>
      </c>
      <c r="L38" s="16"/>
      <c r="M38" s="18">
        <v>0</v>
      </c>
      <c r="N38" s="16"/>
      <c r="O38" s="18">
        <v>172658</v>
      </c>
      <c r="P38" s="16"/>
      <c r="Q38" s="18">
        <v>74992</v>
      </c>
      <c r="R38" s="16"/>
      <c r="S38" s="18">
        <v>0</v>
      </c>
      <c r="T38" s="16"/>
      <c r="U38" s="27">
        <f t="shared" si="4"/>
        <v>1132380</v>
      </c>
      <c r="V38" s="31"/>
      <c r="W38" s="12">
        <f t="shared" si="3"/>
        <v>931519</v>
      </c>
    </row>
    <row r="39" spans="1:23" ht="15.75">
      <c r="A39" s="12" t="s">
        <v>57</v>
      </c>
      <c r="B39" s="12"/>
      <c r="C39" s="18">
        <v>5051790</v>
      </c>
      <c r="D39" s="16"/>
      <c r="E39" s="18">
        <v>87409</v>
      </c>
      <c r="F39" s="16"/>
      <c r="G39" s="18">
        <v>580091</v>
      </c>
      <c r="H39" s="16"/>
      <c r="I39" s="18">
        <f>209410-1</f>
        <v>209409</v>
      </c>
      <c r="J39" s="16"/>
      <c r="K39" s="18">
        <f>1158054+1</f>
        <v>1158055</v>
      </c>
      <c r="L39" s="16"/>
      <c r="M39" s="18">
        <v>3058540</v>
      </c>
      <c r="N39" s="16"/>
      <c r="O39" s="18">
        <v>356632</v>
      </c>
      <c r="P39" s="16"/>
      <c r="Q39" s="18">
        <v>385982</v>
      </c>
      <c r="R39" s="16"/>
      <c r="S39" s="18">
        <v>0</v>
      </c>
      <c r="T39" s="16"/>
      <c r="U39" s="27">
        <f t="shared" si="4"/>
        <v>5836118</v>
      </c>
      <c r="V39" s="31"/>
      <c r="W39" s="12">
        <f t="shared" si="3"/>
        <v>-784328</v>
      </c>
    </row>
    <row r="40" spans="1:23" ht="15.75">
      <c r="A40" s="12" t="s">
        <v>79</v>
      </c>
      <c r="B40" s="12"/>
      <c r="C40" s="18">
        <v>159360</v>
      </c>
      <c r="D40" s="16"/>
      <c r="E40" s="18">
        <v>95294</v>
      </c>
      <c r="F40" s="16"/>
      <c r="G40" s="18">
        <v>3733</v>
      </c>
      <c r="H40" s="16"/>
      <c r="I40" s="18">
        <v>29569</v>
      </c>
      <c r="J40" s="16"/>
      <c r="K40" s="18">
        <v>31328</v>
      </c>
      <c r="L40" s="16"/>
      <c r="M40" s="18">
        <v>0</v>
      </c>
      <c r="N40" s="16"/>
      <c r="O40" s="18">
        <v>0</v>
      </c>
      <c r="P40" s="16"/>
      <c r="Q40" s="18">
        <v>0</v>
      </c>
      <c r="R40" s="16"/>
      <c r="S40" s="18">
        <v>0</v>
      </c>
      <c r="T40" s="16"/>
      <c r="U40" s="27">
        <f t="shared" si="4"/>
        <v>159924</v>
      </c>
      <c r="V40" s="31"/>
      <c r="W40" s="12">
        <f t="shared" si="3"/>
        <v>-564</v>
      </c>
    </row>
    <row r="41" spans="1:23" ht="15.75">
      <c r="A41" s="12" t="s">
        <v>76</v>
      </c>
      <c r="B41" s="12"/>
      <c r="C41" s="18">
        <v>4060382</v>
      </c>
      <c r="D41" s="16"/>
      <c r="E41" s="18">
        <v>58392</v>
      </c>
      <c r="F41" s="16"/>
      <c r="G41" s="18">
        <v>434711</v>
      </c>
      <c r="H41" s="16"/>
      <c r="I41" s="18">
        <v>133104</v>
      </c>
      <c r="J41" s="16"/>
      <c r="K41" s="18">
        <v>933307</v>
      </c>
      <c r="L41" s="16"/>
      <c r="M41" s="18">
        <v>1455010</v>
      </c>
      <c r="N41" s="16"/>
      <c r="O41" s="18">
        <v>272511</v>
      </c>
      <c r="P41" s="16"/>
      <c r="Q41" s="18">
        <v>205302</v>
      </c>
      <c r="R41" s="16"/>
      <c r="S41" s="18">
        <v>0</v>
      </c>
      <c r="T41" s="16"/>
      <c r="U41" s="27">
        <f t="shared" si="4"/>
        <v>3492337</v>
      </c>
      <c r="V41" s="31"/>
      <c r="W41" s="12">
        <f t="shared" si="3"/>
        <v>568045</v>
      </c>
    </row>
    <row r="42" spans="1:23" ht="15.75">
      <c r="A42" s="12" t="s">
        <v>58</v>
      </c>
      <c r="B42" s="12"/>
      <c r="C42" s="18">
        <v>1702082</v>
      </c>
      <c r="D42" s="16"/>
      <c r="E42" s="18">
        <v>35998</v>
      </c>
      <c r="F42" s="16"/>
      <c r="G42" s="18">
        <v>242297</v>
      </c>
      <c r="H42" s="16"/>
      <c r="I42" s="18">
        <v>74886</v>
      </c>
      <c r="J42" s="16"/>
      <c r="K42" s="18">
        <v>411263</v>
      </c>
      <c r="L42" s="16"/>
      <c r="M42" s="18">
        <v>551136</v>
      </c>
      <c r="N42" s="16"/>
      <c r="O42" s="18">
        <v>130464</v>
      </c>
      <c r="P42" s="16"/>
      <c r="Q42" s="18">
        <v>82585</v>
      </c>
      <c r="R42" s="16"/>
      <c r="S42" s="18">
        <v>587</v>
      </c>
      <c r="T42" s="16"/>
      <c r="U42" s="27">
        <f t="shared" si="4"/>
        <v>1529216</v>
      </c>
      <c r="V42" s="31"/>
      <c r="W42" s="12">
        <f t="shared" si="3"/>
        <v>172866</v>
      </c>
    </row>
    <row r="43" spans="1:23" ht="15.75">
      <c r="A43" s="12" t="s">
        <v>59</v>
      </c>
      <c r="B43" s="12"/>
      <c r="C43" s="17">
        <f>SUM(C23:C42)</f>
        <v>36460185</v>
      </c>
      <c r="D43" s="16"/>
      <c r="E43" s="17">
        <f>SUM(E23:E42)</f>
        <v>1310169</v>
      </c>
      <c r="F43" s="16"/>
      <c r="G43" s="17">
        <f>SUM(G23:G42)</f>
        <v>4166965</v>
      </c>
      <c r="H43" s="16"/>
      <c r="I43" s="17">
        <f>SUM(I23:I42)</f>
        <v>1639083</v>
      </c>
      <c r="J43" s="16"/>
      <c r="K43" s="17">
        <f>SUM(K23:K42)</f>
        <v>8716497</v>
      </c>
      <c r="L43" s="16"/>
      <c r="M43" s="17">
        <f>SUM(M23:M42)</f>
        <v>10555538</v>
      </c>
      <c r="N43" s="16"/>
      <c r="O43" s="17">
        <f>SUM(O23:O42)</f>
        <v>2726207</v>
      </c>
      <c r="P43" s="16"/>
      <c r="Q43" s="17">
        <f>SUM(Q23:Q42)</f>
        <v>2291160</v>
      </c>
      <c r="R43" s="16"/>
      <c r="S43" s="17">
        <f>SUM(S23:S42)</f>
        <v>6260</v>
      </c>
      <c r="T43" s="16"/>
      <c r="U43" s="17">
        <f>SUM(U23:U42)</f>
        <v>31411879</v>
      </c>
      <c r="V43" s="31"/>
      <c r="W43" s="17">
        <f>SUM(W23:W42)</f>
        <v>5048306</v>
      </c>
    </row>
    <row r="44" spans="1:23" ht="15.75">
      <c r="A44" s="12"/>
      <c r="B44" s="12"/>
      <c r="C44" s="18"/>
      <c r="D44" s="16"/>
      <c r="E44" s="18"/>
      <c r="F44" s="16"/>
      <c r="G44" s="18"/>
      <c r="H44" s="16"/>
      <c r="I44" s="18"/>
      <c r="J44" s="16"/>
      <c r="K44" s="18"/>
      <c r="L44" s="16"/>
      <c r="M44" s="18"/>
      <c r="N44" s="16"/>
      <c r="O44" s="18"/>
      <c r="P44" s="16"/>
      <c r="Q44" s="18"/>
      <c r="R44" s="16"/>
      <c r="S44" s="18"/>
      <c r="T44" s="16"/>
      <c r="U44" s="27"/>
      <c r="V44" s="13"/>
      <c r="W44" s="12"/>
    </row>
    <row r="45" spans="1:23" ht="15.75">
      <c r="A45" s="12" t="s">
        <v>60</v>
      </c>
      <c r="B45" s="12"/>
      <c r="C45" s="18">
        <v>2013594</v>
      </c>
      <c r="D45" s="16"/>
      <c r="E45" s="18">
        <v>145356</v>
      </c>
      <c r="F45" s="16">
        <v>0</v>
      </c>
      <c r="G45" s="18">
        <v>164860</v>
      </c>
      <c r="H45" s="16"/>
      <c r="I45" s="18">
        <v>97686</v>
      </c>
      <c r="J45" s="16"/>
      <c r="K45" s="18">
        <v>695748</v>
      </c>
      <c r="L45" s="16"/>
      <c r="M45" s="18">
        <v>0</v>
      </c>
      <c r="N45" s="16"/>
      <c r="O45" s="18">
        <v>347045</v>
      </c>
      <c r="P45" s="16"/>
      <c r="Q45" s="18">
        <v>563792</v>
      </c>
      <c r="R45" s="16"/>
      <c r="S45" s="18">
        <v>0</v>
      </c>
      <c r="T45" s="16"/>
      <c r="U45" s="27">
        <f>SUM(E45:S45)</f>
        <v>2014487</v>
      </c>
      <c r="V45" s="31"/>
      <c r="W45" s="27">
        <f>C45-U45</f>
        <v>-893</v>
      </c>
    </row>
    <row r="46" spans="1:23" ht="15.75">
      <c r="A46" s="12" t="s">
        <v>61</v>
      </c>
      <c r="B46" s="12"/>
      <c r="C46" s="18">
        <v>49462</v>
      </c>
      <c r="D46" s="16"/>
      <c r="E46" s="18">
        <v>0</v>
      </c>
      <c r="F46" s="16"/>
      <c r="G46" s="18">
        <v>0</v>
      </c>
      <c r="H46" s="16"/>
      <c r="I46" s="18">
        <v>0</v>
      </c>
      <c r="J46" s="16"/>
      <c r="K46" s="18">
        <v>17574</v>
      </c>
      <c r="L46" s="16"/>
      <c r="M46" s="18">
        <v>328479</v>
      </c>
      <c r="N46" s="16"/>
      <c r="O46" s="18">
        <v>8104</v>
      </c>
      <c r="P46" s="16"/>
      <c r="Q46" s="18">
        <v>7182</v>
      </c>
      <c r="R46" s="16"/>
      <c r="S46" s="18">
        <v>0</v>
      </c>
      <c r="T46" s="16"/>
      <c r="U46" s="27">
        <f>SUM(E46:S46)</f>
        <v>361339</v>
      </c>
      <c r="V46" s="13"/>
      <c r="W46" s="27">
        <f>C46-U46</f>
        <v>-311877</v>
      </c>
    </row>
    <row r="47" spans="1:23" ht="15.75">
      <c r="A47" s="12" t="s">
        <v>63</v>
      </c>
      <c r="B47" s="12"/>
      <c r="C47" s="16">
        <v>1207864</v>
      </c>
      <c r="D47" s="16"/>
      <c r="E47" s="16">
        <v>0</v>
      </c>
      <c r="F47" s="16"/>
      <c r="G47" s="16">
        <v>0</v>
      </c>
      <c r="H47" s="16"/>
      <c r="I47" s="16">
        <v>0</v>
      </c>
      <c r="J47" s="16"/>
      <c r="K47" s="16">
        <v>1207864</v>
      </c>
      <c r="L47" s="16"/>
      <c r="M47" s="16">
        <v>0</v>
      </c>
      <c r="N47" s="16"/>
      <c r="O47" s="16">
        <v>0</v>
      </c>
      <c r="P47" s="16"/>
      <c r="Q47" s="16">
        <v>0</v>
      </c>
      <c r="R47" s="16"/>
      <c r="S47" s="16">
        <v>0</v>
      </c>
      <c r="T47" s="16"/>
      <c r="U47" s="27">
        <f>SUM(E47:S47)</f>
        <v>1207864</v>
      </c>
      <c r="V47" s="31"/>
      <c r="W47" s="27">
        <f>C47-U47</f>
        <v>0</v>
      </c>
    </row>
    <row r="48" spans="1:23" ht="15.75">
      <c r="A48" s="12"/>
      <c r="B48" s="1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7"/>
      <c r="V48" s="14"/>
      <c r="W48" s="27"/>
    </row>
    <row r="49" spans="1:23" ht="16.5" thickBot="1">
      <c r="A49" s="12" t="s">
        <v>32</v>
      </c>
      <c r="B49" s="12"/>
      <c r="C49" s="33">
        <f>SUM(C43:C48)+C20</f>
        <v>40815191</v>
      </c>
      <c r="D49" s="16"/>
      <c r="E49" s="33">
        <f>SUM(E43:E48)+E20</f>
        <v>3165994</v>
      </c>
      <c r="F49" s="16"/>
      <c r="G49" s="33">
        <f>SUM(G43:G48)+G20</f>
        <v>6076212</v>
      </c>
      <c r="H49" s="16"/>
      <c r="I49" s="33">
        <f>SUM(I43:I48)+I20</f>
        <v>2979277</v>
      </c>
      <c r="J49" s="16"/>
      <c r="K49" s="33">
        <f>SUM(K43:K48)+K20</f>
        <v>8039842</v>
      </c>
      <c r="L49" s="16"/>
      <c r="M49" s="33">
        <f>SUM(M43:M48)+M20</f>
        <v>10884017</v>
      </c>
      <c r="N49" s="16"/>
      <c r="O49" s="33">
        <f>SUM(O43:O48)+O20</f>
        <v>2026839</v>
      </c>
      <c r="P49" s="16"/>
      <c r="Q49" s="33">
        <f>SUM(Q43:Q48)+Q20</f>
        <v>2871795</v>
      </c>
      <c r="R49" s="16"/>
      <c r="S49" s="33">
        <f>SUM(S43:S48)+S20</f>
        <v>35679</v>
      </c>
      <c r="T49" s="16"/>
      <c r="U49" s="33">
        <f>SUM(U43:U48)+U20</f>
        <v>36079655</v>
      </c>
      <c r="V49" s="16"/>
      <c r="W49" s="33">
        <f>SUM(W43:W48)+W20</f>
        <v>4735536</v>
      </c>
    </row>
    <row r="50" spans="1:23" ht="16.5" thickTop="1">
      <c r="A50" s="26"/>
      <c r="B50" s="12"/>
      <c r="C50" s="25"/>
      <c r="D50" s="14"/>
      <c r="E50" s="25"/>
      <c r="F50" s="14"/>
      <c r="G50" s="25"/>
      <c r="H50" s="14"/>
      <c r="I50" s="25"/>
      <c r="J50" s="14"/>
      <c r="K50" s="25"/>
      <c r="L50" s="14"/>
      <c r="M50" s="25"/>
      <c r="N50" s="14"/>
      <c r="O50" s="25"/>
      <c r="P50" s="14"/>
      <c r="Q50" s="25"/>
      <c r="R50" s="14"/>
      <c r="S50" s="25"/>
      <c r="T50" s="14"/>
      <c r="U50" s="25"/>
      <c r="V50" s="14"/>
      <c r="W50" s="25"/>
    </row>
  </sheetData>
  <sheetProtection/>
  <mergeCells count="5">
    <mergeCell ref="C3:W3"/>
    <mergeCell ref="C5:W5"/>
    <mergeCell ref="C6:W6"/>
    <mergeCell ref="E9:U9"/>
    <mergeCell ref="A3:A6"/>
  </mergeCells>
  <conditionalFormatting sqref="A12:W4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2015-08-20T16:42:40Z</cp:lastPrinted>
  <dcterms:created xsi:type="dcterms:W3CDTF">2009-06-22T13:37:23Z</dcterms:created>
  <dcterms:modified xsi:type="dcterms:W3CDTF">2015-08-28T20:48:26Z</dcterms:modified>
  <cp:category/>
  <cp:version/>
  <cp:contentType/>
  <cp:contentStatus/>
</cp:coreProperties>
</file>