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765" windowWidth="13155" windowHeight="9135" activeTab="0"/>
  </bookViews>
  <sheets>
    <sheet name="LSU-BR" sheetId="1" r:id="rId1"/>
  </sheets>
  <definedNames>
    <definedName name="_xlnm.Print_Area" localSheetId="0">'LSU-BR'!$A$1:$H$261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<sst xmlns="http://schemas.openxmlformats.org/spreadsheetml/2006/main" count="239" uniqueCount="221">
  <si>
    <t>Allocations</t>
  </si>
  <si>
    <t>Expenditures</t>
  </si>
  <si>
    <t xml:space="preserve"> </t>
  </si>
  <si>
    <t xml:space="preserve"> State of Louisiana:</t>
  </si>
  <si>
    <t xml:space="preserve">   Facility Planning and Control -</t>
  </si>
  <si>
    <t xml:space="preserve">     Choppin hall annex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</si>
  <si>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</si>
  <si>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</si>
  <si>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</si>
  <si>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</si>
  <si>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</si>
  <si>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</si>
  <si>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</si>
  <si>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</si>
  <si>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</si>
  <si>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</si>
  <si>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</si>
  <si>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</si>
  <si>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</si>
  <si>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</si>
  <si>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</si>
  <si>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</si>
  <si>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</si>
  <si>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</si>
  <si>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</si>
  <si>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</si>
  <si>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</si>
  <si>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</si>
  <si>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</si>
  <si>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Evangeline hall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</si>
  <si>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</si>
  <si>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</si>
  <si>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</si>
  <si>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</si>
  <si>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</si>
  <si>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</si>
  <si>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</si>
  <si>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</si>
  <si>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</si>
  <si>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</si>
  <si>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</si>
  <si>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</si>
  <si>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</si>
  <si>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</si>
  <si>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</si>
  <si>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</si>
  <si>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</si>
  <si>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</si>
  <si>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</si>
  <si>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</si>
  <si>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</si>
  <si>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</si>
  <si>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</si>
  <si>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</si>
  <si>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</si>
  <si>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</si>
  <si>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</si>
  <si>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</si>
  <si>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</si>
  <si>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</si>
  <si>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      Highland hall 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</si>
  <si>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</si>
  <si>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</si>
  <si>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</si>
  <si>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</si>
  <si>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</si>
  <si>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Union --</t>
  </si>
  <si>
    <t xml:space="preserve">       Parking lot at gourrier and nicholson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</si>
  <si>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</si>
  <si>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</si>
  <si>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</si>
  <si>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</si>
  <si>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</si>
  <si>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</si>
  <si>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</si>
  <si>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  Veterinary teaching hospital service center</t>
  </si>
  <si>
    <t xml:space="preserve">       Gene probes and expression lab service center</t>
  </si>
  <si>
    <t xml:space="preserve">     Classroom renovations</t>
  </si>
  <si>
    <t xml:space="preserve">     Facility services computer equipment and software</t>
  </si>
  <si>
    <t xml:space="preserve">       Blake hall</t>
  </si>
  <si>
    <t xml:space="preserve">       Pentagon halls  </t>
  </si>
  <si>
    <t xml:space="preserve">     Thomas Boyd hall renovations</t>
  </si>
  <si>
    <t xml:space="preserve">     Business education complex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</si>
  <si>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</si>
  <si>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</si>
  <si>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</si>
  <si>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</si>
  <si>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Band hall</t>
  </si>
  <si>
    <t xml:space="preserve">     University Auxiliary Services --</t>
  </si>
  <si>
    <t xml:space="preserve">     Hatcher hall renovations</t>
  </si>
  <si>
    <t xml:space="preserve">       Tiger card office renovations</t>
  </si>
  <si>
    <t xml:space="preserve">       Furnishings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</si>
  <si>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</si>
  <si>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</si>
  <si>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</si>
  <si>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  Parking garage</t>
  </si>
  <si>
    <t xml:space="preserve">       Parking surface lots, geotech, traffic control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</si>
  <si>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</si>
  <si>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</si>
  <si>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</si>
  <si>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</si>
  <si>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</si>
  <si>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</si>
  <si>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</si>
  <si>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Rural life museum visitor parking</t>
  </si>
  <si>
    <t xml:space="preserve">     The 5 dining hall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</si>
  <si>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</si>
  <si>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</si>
  <si>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</si>
  <si>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</si>
  <si>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</si>
  <si>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  Copy and mail retail dining</t>
  </si>
  <si>
    <t xml:space="preserve">     French house roof replacement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</si>
  <si>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</si>
  <si>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</si>
  <si>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</si>
  <si>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</si>
  <si>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University recreation facility maintenance</t>
  </si>
  <si>
    <t xml:space="preserve">       Kirby Smith hall</t>
  </si>
  <si>
    <t xml:space="preserve">     Student health center</t>
  </si>
  <si>
    <t xml:space="preserve">       Theatre </t>
  </si>
  <si>
    <t xml:space="preserve">       Tiger lair renovations</t>
  </si>
  <si>
    <t xml:space="preserve">     Athletic facilities</t>
  </si>
  <si>
    <t xml:space="preserve">     South campus land acquisition</t>
  </si>
  <si>
    <t xml:space="preserve">       Maddox field house upgrades</t>
  </si>
  <si>
    <t xml:space="preserve">     Athletic maintenance and risk reserve</t>
  </si>
  <si>
    <t xml:space="preserve">     Union Career Services renovation</t>
  </si>
  <si>
    <t xml:space="preserve">     Hatcher hall renovation</t>
  </si>
  <si>
    <t xml:space="preserve">     Eprocurement project</t>
  </si>
  <si>
    <t xml:space="preserve">       System software</t>
  </si>
  <si>
    <t xml:space="preserve">       Old President's house </t>
  </si>
  <si>
    <t xml:space="preserve">     Veterinary medicine large animal disease isolation unit</t>
  </si>
  <si>
    <t xml:space="preserve">     Old engineering shop renovation</t>
  </si>
  <si>
    <t xml:space="preserve">     Mechanical plant</t>
  </si>
  <si>
    <t xml:space="preserve">     Parking, traffic, and transportation --</t>
  </si>
  <si>
    <t xml:space="preserve">       Career services union renovation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</si>
  <si>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</si>
  <si>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</si>
  <si>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</si>
  <si>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</si>
  <si>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infrastructure</t>
  </si>
  <si>
    <t xml:space="preserve">       Housing master plan</t>
  </si>
  <si>
    <t xml:space="preserve">       West Lakeshore house</t>
  </si>
  <si>
    <t xml:space="preserve">     Speech and hearing clinic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</si>
  <si>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</si>
  <si>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</si>
  <si>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</si>
  <si>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</si>
  <si>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</si>
  <si>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Tiger stadium window replacement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</si>
  <si>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</si>
  <si>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</si>
  <si>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</si>
  <si>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</si>
  <si>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University Recreation complex</t>
  </si>
  <si>
    <t xml:space="preserve">       New Greek house</t>
  </si>
  <si>
    <t xml:space="preserve">     Campus enhancement projects</t>
  </si>
  <si>
    <t xml:space="preserve">     Enterprise resource planning</t>
  </si>
  <si>
    <t xml:space="preserve">     Acadian classroom air handler</t>
  </si>
  <si>
    <t xml:space="preserve">     West Lakeshore house</t>
  </si>
  <si>
    <t xml:space="preserve">     Patrick F. Taylor renovations for engineering</t>
  </si>
  <si>
    <t xml:space="preserve">       Coastal studies institute field and lab service center</t>
  </si>
  <si>
    <t xml:space="preserve">       Football operations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</si>
  <si>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</si>
  <si>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</si>
  <si>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</si>
  <si>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Miscellaneous technology equipment</t>
  </si>
  <si>
    <t xml:space="preserve">     Student media tiger tv cameras</t>
  </si>
  <si>
    <t xml:space="preserve">       Enrollment management</t>
  </si>
  <si>
    <t xml:space="preserve">     New Greek house</t>
  </si>
  <si>
    <t xml:space="preserve">     Tiger stadium waterproof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</si>
  <si>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</si>
  <si>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</si>
  <si>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</si>
  <si>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</si>
  <si>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</si>
  <si>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</si>
  <si>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</si>
  <si>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</si>
  <si>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</si>
  <si>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</si>
  <si>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</si>
  <si>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</si>
  <si>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</si>
  <si>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</si>
  <si>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</si>
  <si>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</si>
  <si>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</si>
  <si>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</si>
  <si>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</si>
  <si>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</si>
  <si>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</si>
  <si>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</si>
  <si>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</si>
  <si>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</si>
  <si>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New Greek House</t>
  </si>
  <si>
    <t xml:space="preserve">     Union renovation for Career Services</t>
  </si>
  <si>
    <t xml:space="preserve">     Golf course improvements</t>
  </si>
  <si>
    <t xml:space="preserve">     Hilltop arboretum</t>
  </si>
  <si>
    <t xml:space="preserve">     Assembly center renovations</t>
  </si>
  <si>
    <t xml:space="preserve">     Press building renovation</t>
  </si>
  <si>
    <t xml:space="preserve">     Tiger stadium locker room repairs and renovations</t>
  </si>
  <si>
    <t xml:space="preserve">       Total State Facility Planning and Control</t>
  </si>
  <si>
    <t xml:space="preserve">       Infrastructure as a service and storage</t>
  </si>
  <si>
    <t xml:space="preserve">     Veterinary medicine linear accelerator vault</t>
  </si>
  <si>
    <t xml:space="preserve">     Frey generator</t>
  </si>
  <si>
    <t xml:space="preserve">     Family housing</t>
  </si>
  <si>
    <t xml:space="preserve">     University expansion</t>
  </si>
  <si>
    <t xml:space="preserve">     Annie Boyd hall</t>
  </si>
  <si>
    <t xml:space="preserve">     Easy streets</t>
  </si>
  <si>
    <t xml:space="preserve">     Parking garage</t>
  </si>
  <si>
    <t xml:space="preserve">     Cox center </t>
  </si>
  <si>
    <t xml:space="preserve">     Division of laboratory animal medicine farm operations</t>
  </si>
  <si>
    <t xml:space="preserve">     Band hall fencing</t>
  </si>
  <si>
    <t xml:space="preserve">     Campus master plan</t>
  </si>
  <si>
    <t xml:space="preserve">       Boyd hall</t>
  </si>
  <si>
    <t xml:space="preserve">       West campus apartments</t>
  </si>
  <si>
    <t>For the year ended June 30, 2015</t>
  </si>
  <si>
    <t xml:space="preserve">     Nicholson gateway </t>
  </si>
  <si>
    <t xml:space="preserve">     Family Housing Complex</t>
  </si>
  <si>
    <t xml:space="preserve">     Natatorium renovations and repairs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</si>
</sst>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164" fontId="2" fillId="0" borderId="0" xfId="42" applyNumberFormat="1" applyFont="1" applyFill="1" applyAlignment="1">
      <alignment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  <xf numFmtId="43" fontId="2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7"/>
  <sheetViews>
    <sheetView tabSelected="1" zoomScaleSheetLayoutView="100" zoomScalePageLayoutView="0" workbookViewId="0" topLeftCell="A1">
      <selection activeCell="L263" sqref="L263"/>
    </sheetView>
  </sheetViews>
  <sheetFormatPr defaultColWidth="9.140625" defaultRowHeight="12.75"/>
  <cols>
    <col min="1" max="1" width="47.57421875" style="2" bestFit="1" customWidth="1"/>
    <col min="2" max="2" width="15.42187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3.421875" style="21" bestFit="1" customWidth="1"/>
    <col min="11" max="11" width="13.57421875" style="21" bestFit="1" customWidth="1"/>
    <col min="12" max="12" width="11.140625" style="24" bestFit="1" customWidth="1"/>
    <col min="13" max="13" width="9.00390625" style="24" bestFit="1" customWidth="1"/>
    <col min="14" max="16384" width="9.140625" style="2" customWidth="1"/>
  </cols>
  <sheetData>
    <row r="1" ht="13.5" customHeight="1">
      <c r="A1" s="23"/>
    </row>
    <row r="2" ht="13.5" customHeight="1">
      <c r="A2" s="23"/>
    </row>
    <row r="3" spans="1:8" ht="16.5">
      <c r="A3" s="26"/>
      <c r="B3" s="25" t="s">
        <v>84</v>
      </c>
      <c r="C3" s="25"/>
      <c r="D3" s="25"/>
      <c r="E3" s="25"/>
      <c r="F3" s="25"/>
      <c r="G3" s="25"/>
      <c r="H3" s="25"/>
    </row>
    <row r="4" spans="1:8" ht="8.25" customHeight="1">
      <c r="A4" s="26"/>
      <c r="B4" s="5"/>
      <c r="C4" s="25"/>
      <c r="D4" s="25"/>
      <c r="E4" s="25"/>
      <c r="F4" s="25"/>
      <c r="G4" s="25"/>
      <c r="H4" s="6"/>
    </row>
    <row r="5" spans="1:8" ht="16.5">
      <c r="A5" s="26"/>
      <c r="B5" s="25" t="s">
        <v>85</v>
      </c>
      <c r="C5" s="25"/>
      <c r="D5" s="25"/>
      <c r="E5" s="25"/>
      <c r="F5" s="25"/>
      <c r="G5" s="25"/>
      <c r="H5" s="25"/>
    </row>
    <row r="6" spans="1:8" ht="16.5">
      <c r="A6" s="26"/>
      <c r="B6" s="25" t="s">
        <v>217</v>
      </c>
      <c r="C6" s="25"/>
      <c r="D6" s="25"/>
      <c r="E6" s="25"/>
      <c r="F6" s="25"/>
      <c r="G6" s="25"/>
      <c r="H6" s="25"/>
    </row>
    <row r="7" spans="1:7" ht="8.25" customHeight="1">
      <c r="A7" s="23"/>
      <c r="B7" s="4"/>
      <c r="C7" s="4"/>
      <c r="D7" s="4"/>
      <c r="E7" s="4"/>
      <c r="F7" s="4"/>
      <c r="G7" s="4"/>
    </row>
    <row r="8" spans="1:7" ht="10.5" customHeight="1">
      <c r="A8" s="23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41821</v>
      </c>
      <c r="C10" s="12"/>
      <c r="D10" s="13" t="s">
        <v>0</v>
      </c>
      <c r="E10" s="12"/>
      <c r="F10" s="13" t="s">
        <v>1</v>
      </c>
      <c r="G10" s="12"/>
      <c r="H10" s="11">
        <v>42185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3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4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122</v>
      </c>
      <c r="B14" s="15">
        <v>0</v>
      </c>
      <c r="C14" s="10"/>
      <c r="D14" s="15">
        <v>4128417</v>
      </c>
      <c r="E14" s="10"/>
      <c r="F14" s="15">
        <v>4128417</v>
      </c>
      <c r="G14" s="10"/>
      <c r="H14" s="15">
        <f aca="true" t="shared" si="0" ref="H14:H31">B14+D14-F14</f>
        <v>0</v>
      </c>
    </row>
    <row r="15" spans="1:8" ht="13.5">
      <c r="A15" s="10" t="s">
        <v>87</v>
      </c>
      <c r="B15" s="10">
        <v>0</v>
      </c>
      <c r="C15" s="10"/>
      <c r="D15" s="10"/>
      <c r="E15" s="10"/>
      <c r="F15" s="10"/>
      <c r="G15" s="10"/>
      <c r="H15" s="10">
        <f>B15+D15-F15</f>
        <v>0</v>
      </c>
    </row>
    <row r="16" spans="1:8" ht="13.5">
      <c r="A16" s="10" t="s">
        <v>82</v>
      </c>
      <c r="B16" s="10">
        <v>0</v>
      </c>
      <c r="C16" s="10"/>
      <c r="D16" s="10"/>
      <c r="E16" s="10"/>
      <c r="F16" s="10"/>
      <c r="G16" s="10"/>
      <c r="H16" s="10">
        <f t="shared" si="0"/>
        <v>0</v>
      </c>
    </row>
    <row r="17" spans="1:8" ht="13.5">
      <c r="A17" s="10" t="s">
        <v>5</v>
      </c>
      <c r="B17" s="10">
        <v>0</v>
      </c>
      <c r="C17" s="10"/>
      <c r="D17" s="10">
        <v>105878</v>
      </c>
      <c r="E17" s="10"/>
      <c r="F17" s="10">
        <v>105878</v>
      </c>
      <c r="G17" s="10"/>
      <c r="H17" s="10">
        <f t="shared" si="0"/>
        <v>0</v>
      </c>
    </row>
    <row r="18" spans="1:8" ht="13.5">
      <c r="A18" s="10" t="s">
        <v>94</v>
      </c>
      <c r="B18" s="10">
        <v>0</v>
      </c>
      <c r="C18" s="10"/>
      <c r="D18" s="10">
        <v>92408</v>
      </c>
      <c r="E18" s="10"/>
      <c r="F18" s="10">
        <v>92408</v>
      </c>
      <c r="G18" s="10"/>
      <c r="H18" s="10">
        <f t="shared" si="0"/>
        <v>0</v>
      </c>
    </row>
    <row r="19" spans="1:8" ht="13.5">
      <c r="A19" s="10" t="s">
        <v>219</v>
      </c>
      <c r="B19" s="10">
        <v>0</v>
      </c>
      <c r="C19" s="10"/>
      <c r="D19" s="10">
        <v>121278</v>
      </c>
      <c r="E19" s="10"/>
      <c r="F19" s="10">
        <v>121278</v>
      </c>
      <c r="G19" s="10"/>
      <c r="H19" s="10">
        <f t="shared" si="0"/>
        <v>0</v>
      </c>
    </row>
    <row r="20" spans="1:8" ht="13.5">
      <c r="A20" s="10" t="s">
        <v>153</v>
      </c>
      <c r="B20" s="10">
        <v>0</v>
      </c>
      <c r="C20" s="10"/>
      <c r="D20" s="10">
        <v>2010906</v>
      </c>
      <c r="E20" s="10"/>
      <c r="F20" s="10">
        <v>2010906</v>
      </c>
      <c r="G20" s="10"/>
      <c r="H20" s="10">
        <f t="shared" si="0"/>
        <v>0</v>
      </c>
    </row>
    <row r="21" spans="1:8" ht="13.5">
      <c r="A21" s="10" t="s">
        <v>112</v>
      </c>
      <c r="B21" s="10">
        <v>0</v>
      </c>
      <c r="C21" s="10"/>
      <c r="D21" s="10"/>
      <c r="E21" s="10"/>
      <c r="F21" s="10"/>
      <c r="G21" s="10"/>
      <c r="H21" s="10">
        <f t="shared" si="0"/>
        <v>0</v>
      </c>
    </row>
    <row r="22" spans="1:8" ht="13.5">
      <c r="A22" s="10" t="s">
        <v>127</v>
      </c>
      <c r="B22" s="10">
        <v>0</v>
      </c>
      <c r="C22" s="10"/>
      <c r="D22" s="10">
        <v>6364</v>
      </c>
      <c r="E22" s="10"/>
      <c r="F22" s="10">
        <v>6364</v>
      </c>
      <c r="G22" s="10"/>
      <c r="H22" s="10">
        <f t="shared" si="0"/>
        <v>0</v>
      </c>
    </row>
    <row r="23" spans="1:8" ht="13.5">
      <c r="A23" s="10" t="s">
        <v>133</v>
      </c>
      <c r="B23" s="10">
        <v>0</v>
      </c>
      <c r="C23" s="10"/>
      <c r="D23" s="10"/>
      <c r="E23" s="10"/>
      <c r="F23" s="10"/>
      <c r="G23" s="10"/>
      <c r="H23" s="10">
        <f t="shared" si="0"/>
        <v>0</v>
      </c>
    </row>
    <row r="24" spans="1:8" ht="13.5">
      <c r="A24" s="10" t="s">
        <v>195</v>
      </c>
      <c r="B24" s="10">
        <v>0</v>
      </c>
      <c r="C24" s="10"/>
      <c r="D24" s="10">
        <v>194723</v>
      </c>
      <c r="E24" s="10"/>
      <c r="F24" s="10">
        <v>194723</v>
      </c>
      <c r="G24" s="10"/>
      <c r="H24" s="10">
        <f t="shared" si="0"/>
        <v>0</v>
      </c>
    </row>
    <row r="25" spans="1:8" ht="13.5">
      <c r="A25" s="10" t="s">
        <v>218</v>
      </c>
      <c r="B25" s="10">
        <v>0</v>
      </c>
      <c r="C25" s="10"/>
      <c r="D25" s="10">
        <v>269623</v>
      </c>
      <c r="E25" s="10"/>
      <c r="F25" s="10">
        <v>269623</v>
      </c>
      <c r="G25" s="10"/>
      <c r="H25" s="10">
        <f t="shared" si="0"/>
        <v>0</v>
      </c>
    </row>
    <row r="26" spans="1:8" ht="13.5">
      <c r="A26" s="10" t="s">
        <v>132</v>
      </c>
      <c r="B26" s="10">
        <v>0</v>
      </c>
      <c r="C26" s="10"/>
      <c r="D26" s="10"/>
      <c r="E26" s="10"/>
      <c r="F26" s="10"/>
      <c r="G26" s="10"/>
      <c r="H26" s="10">
        <f t="shared" si="0"/>
        <v>0</v>
      </c>
    </row>
    <row r="27" spans="1:8" ht="13.5">
      <c r="A27" s="10" t="s">
        <v>194</v>
      </c>
      <c r="B27" s="10">
        <v>0</v>
      </c>
      <c r="C27" s="10"/>
      <c r="D27" s="10">
        <v>5588704</v>
      </c>
      <c r="E27" s="10"/>
      <c r="F27" s="10">
        <v>5588704</v>
      </c>
      <c r="G27" s="10"/>
      <c r="H27" s="10">
        <f t="shared" si="0"/>
        <v>0</v>
      </c>
    </row>
    <row r="28" spans="1:8" ht="13.5">
      <c r="A28" s="10" t="s">
        <v>123</v>
      </c>
      <c r="B28" s="10">
        <v>0</v>
      </c>
      <c r="C28" s="10"/>
      <c r="D28" s="10">
        <v>2023831</v>
      </c>
      <c r="E28" s="10"/>
      <c r="F28" s="10">
        <v>2023831</v>
      </c>
      <c r="G28" s="10"/>
      <c r="H28" s="10">
        <f t="shared" si="0"/>
        <v>0</v>
      </c>
    </row>
    <row r="29" spans="1:8" ht="13.5">
      <c r="A29" s="10" t="s">
        <v>196</v>
      </c>
      <c r="B29" s="10">
        <v>0</v>
      </c>
      <c r="C29" s="10"/>
      <c r="D29" s="10">
        <v>669002</v>
      </c>
      <c r="E29" s="10"/>
      <c r="F29" s="10">
        <v>669002</v>
      </c>
      <c r="G29" s="10"/>
      <c r="H29" s="10">
        <f>B29+D29-F29</f>
        <v>0</v>
      </c>
    </row>
    <row r="30" spans="1:8" ht="13.5">
      <c r="A30" s="10" t="s">
        <v>154</v>
      </c>
      <c r="B30" s="10">
        <v>0</v>
      </c>
      <c r="C30" s="10"/>
      <c r="D30" s="10">
        <v>21635</v>
      </c>
      <c r="E30" s="10"/>
      <c r="F30" s="10">
        <v>21635</v>
      </c>
      <c r="G30" s="10"/>
      <c r="H30" s="10">
        <f t="shared" si="0"/>
        <v>0</v>
      </c>
    </row>
    <row r="31" spans="1:8" ht="13.5">
      <c r="A31" s="10" t="s">
        <v>131</v>
      </c>
      <c r="B31" s="10">
        <v>0</v>
      </c>
      <c r="C31" s="10"/>
      <c r="D31" s="10"/>
      <c r="E31" s="10"/>
      <c r="F31" s="10"/>
      <c r="G31" s="10"/>
      <c r="H31" s="10">
        <f t="shared" si="0"/>
        <v>0</v>
      </c>
    </row>
    <row r="32" spans="1:8" ht="13.5">
      <c r="A32" s="10" t="s">
        <v>202</v>
      </c>
      <c r="B32" s="16">
        <v>0</v>
      </c>
      <c r="C32" s="10"/>
      <c r="D32" s="16">
        <f>SUM(D13:D31)</f>
        <v>15232769</v>
      </c>
      <c r="E32" s="10"/>
      <c r="F32" s="16">
        <f>SUM(F13:F31)</f>
        <v>15232769</v>
      </c>
      <c r="G32" s="10"/>
      <c r="H32" s="16">
        <f>SUM(H13:H31)</f>
        <v>0</v>
      </c>
    </row>
    <row r="33" spans="1:8" ht="13.5">
      <c r="A33" s="10"/>
      <c r="B33" s="10"/>
      <c r="C33" s="10"/>
      <c r="D33" s="10"/>
      <c r="E33" s="10"/>
      <c r="F33" s="10"/>
      <c r="G33" s="10"/>
      <c r="H33" s="10"/>
    </row>
    <row r="34" spans="1:8" ht="13.5">
      <c r="A34" s="10" t="s">
        <v>6</v>
      </c>
      <c r="B34" s="10"/>
      <c r="C34" s="10"/>
      <c r="D34" s="10"/>
      <c r="E34" s="10"/>
      <c r="F34" s="10"/>
      <c r="G34" s="10"/>
      <c r="H34" s="10"/>
    </row>
    <row r="35" spans="1:8" ht="13.5">
      <c r="A35" s="10" t="s">
        <v>103</v>
      </c>
      <c r="B35" s="12"/>
      <c r="C35" s="12"/>
      <c r="D35" s="12"/>
      <c r="E35" s="12"/>
      <c r="F35" s="12"/>
      <c r="G35" s="12"/>
      <c r="H35" s="10"/>
    </row>
    <row r="36" spans="1:8" ht="13.5">
      <c r="A36" s="10" t="s">
        <v>124</v>
      </c>
      <c r="B36" s="12">
        <v>1964354</v>
      </c>
      <c r="C36" s="12"/>
      <c r="D36" s="12">
        <f>388-1</f>
        <v>387</v>
      </c>
      <c r="E36" s="12"/>
      <c r="F36" s="12">
        <v>1142485</v>
      </c>
      <c r="G36" s="12"/>
      <c r="H36" s="10">
        <f aca="true" t="shared" si="1" ref="H36:H55">+B36+D36-F36</f>
        <v>822256</v>
      </c>
    </row>
    <row r="37" spans="1:8" ht="13.5">
      <c r="A37" s="10" t="s">
        <v>96</v>
      </c>
      <c r="B37" s="12">
        <v>326397</v>
      </c>
      <c r="C37" s="12"/>
      <c r="D37" s="12">
        <v>90</v>
      </c>
      <c r="E37" s="12"/>
      <c r="F37" s="12">
        <v>123803</v>
      </c>
      <c r="G37" s="12"/>
      <c r="H37" s="10">
        <f t="shared" si="1"/>
        <v>202684</v>
      </c>
    </row>
    <row r="38" spans="1:8" ht="13.5">
      <c r="A38" s="10" t="s">
        <v>102</v>
      </c>
      <c r="B38" s="12"/>
      <c r="C38" s="12"/>
      <c r="D38" s="12"/>
      <c r="E38" s="12"/>
      <c r="F38" s="12"/>
      <c r="G38" s="12"/>
      <c r="H38" s="10"/>
    </row>
    <row r="39" spans="1:8" ht="13.5">
      <c r="A39" s="10" t="s">
        <v>135</v>
      </c>
      <c r="B39" s="12">
        <v>999472</v>
      </c>
      <c r="C39" s="12"/>
      <c r="D39" s="12">
        <v>-1442</v>
      </c>
      <c r="E39" s="12"/>
      <c r="F39" s="12">
        <v>998030</v>
      </c>
      <c r="G39" s="12"/>
      <c r="H39" s="10">
        <f t="shared" si="1"/>
        <v>0</v>
      </c>
    </row>
    <row r="40" spans="1:8" ht="13.5">
      <c r="A40" s="10" t="s">
        <v>97</v>
      </c>
      <c r="B40" s="12">
        <v>0</v>
      </c>
      <c r="C40" s="12"/>
      <c r="D40" s="12">
        <v>0</v>
      </c>
      <c r="E40" s="12"/>
      <c r="F40" s="12">
        <v>0</v>
      </c>
      <c r="G40" s="12"/>
      <c r="H40" s="10">
        <f t="shared" si="1"/>
        <v>0</v>
      </c>
    </row>
    <row r="41" spans="1:8" ht="13.5">
      <c r="A41" s="10" t="s">
        <v>98</v>
      </c>
      <c r="B41" s="12">
        <v>680133</v>
      </c>
      <c r="C41" s="12"/>
      <c r="D41" s="12">
        <f>234-1</f>
        <v>233</v>
      </c>
      <c r="E41" s="12"/>
      <c r="F41" s="12">
        <v>0</v>
      </c>
      <c r="G41" s="12"/>
      <c r="H41" s="10">
        <f t="shared" si="1"/>
        <v>680366</v>
      </c>
    </row>
    <row r="42" spans="1:8" ht="13.5">
      <c r="A42" s="10" t="s">
        <v>99</v>
      </c>
      <c r="B42" s="12">
        <v>608676</v>
      </c>
      <c r="C42" s="12"/>
      <c r="D42" s="12">
        <v>1679</v>
      </c>
      <c r="E42" s="12"/>
      <c r="F42" s="12">
        <v>0</v>
      </c>
      <c r="G42" s="12"/>
      <c r="H42" s="10">
        <f t="shared" si="1"/>
        <v>610355</v>
      </c>
    </row>
    <row r="43" spans="1:8" ht="13.5">
      <c r="A43" s="10" t="s">
        <v>101</v>
      </c>
      <c r="B43" s="12"/>
      <c r="C43" s="12"/>
      <c r="D43" s="12"/>
      <c r="E43" s="12"/>
      <c r="F43" s="12"/>
      <c r="G43" s="12"/>
      <c r="H43" s="10"/>
    </row>
    <row r="44" spans="1:8" ht="13.5">
      <c r="A44" s="10" t="s">
        <v>114</v>
      </c>
      <c r="B44" s="12">
        <v>6337</v>
      </c>
      <c r="C44" s="12"/>
      <c r="D44" s="12">
        <v>55</v>
      </c>
      <c r="E44" s="12"/>
      <c r="F44" s="12">
        <v>-132242</v>
      </c>
      <c r="G44" s="12"/>
      <c r="H44" s="10">
        <f t="shared" si="1"/>
        <v>138634</v>
      </c>
    </row>
    <row r="45" spans="1:8" ht="13.5">
      <c r="A45" s="10" t="s">
        <v>100</v>
      </c>
      <c r="B45" s="12">
        <v>125374</v>
      </c>
      <c r="C45" s="12"/>
      <c r="D45" s="12">
        <f>55+1</f>
        <v>56</v>
      </c>
      <c r="E45" s="12"/>
      <c r="F45" s="12">
        <v>0</v>
      </c>
      <c r="G45" s="12"/>
      <c r="H45" s="10">
        <f t="shared" si="1"/>
        <v>125430</v>
      </c>
    </row>
    <row r="46" spans="1:8" ht="13.5">
      <c r="A46" s="10" t="s">
        <v>138</v>
      </c>
      <c r="B46" s="12">
        <v>6557103</v>
      </c>
      <c r="C46" s="12"/>
      <c r="D46" s="12">
        <v>2150</v>
      </c>
      <c r="E46" s="12"/>
      <c r="F46" s="12">
        <v>0</v>
      </c>
      <c r="G46" s="12"/>
      <c r="H46" s="10">
        <f t="shared" si="1"/>
        <v>6559253</v>
      </c>
    </row>
    <row r="47" spans="1:8" ht="13.5">
      <c r="A47" s="10" t="s">
        <v>155</v>
      </c>
      <c r="B47" s="12">
        <v>5000238</v>
      </c>
      <c r="C47" s="12"/>
      <c r="D47" s="12">
        <v>1640</v>
      </c>
      <c r="E47" s="12"/>
      <c r="F47" s="12">
        <v>0</v>
      </c>
      <c r="G47" s="12"/>
      <c r="H47" s="10">
        <f t="shared" si="1"/>
        <v>5001878</v>
      </c>
    </row>
    <row r="48" spans="1:8" ht="13.5">
      <c r="A48" s="10" t="s">
        <v>115</v>
      </c>
      <c r="B48" s="12">
        <v>5417481</v>
      </c>
      <c r="C48" s="12"/>
      <c r="D48" s="12">
        <f>1520+1</f>
        <v>1521</v>
      </c>
      <c r="E48" s="12"/>
      <c r="F48" s="12">
        <v>1152341</v>
      </c>
      <c r="G48" s="12"/>
      <c r="H48" s="10">
        <f t="shared" si="1"/>
        <v>4266661</v>
      </c>
    </row>
    <row r="49" spans="1:8" ht="13.5">
      <c r="A49" s="10" t="s">
        <v>95</v>
      </c>
      <c r="B49" s="12">
        <v>252623</v>
      </c>
      <c r="C49" s="12"/>
      <c r="D49" s="12">
        <v>64</v>
      </c>
      <c r="E49" s="12"/>
      <c r="F49" s="12">
        <v>107604</v>
      </c>
      <c r="G49" s="12"/>
      <c r="H49" s="10">
        <f t="shared" si="1"/>
        <v>145083</v>
      </c>
    </row>
    <row r="50" spans="1:8" ht="13.5">
      <c r="A50" s="10" t="s">
        <v>38</v>
      </c>
      <c r="B50" s="12">
        <v>154022</v>
      </c>
      <c r="C50" s="12"/>
      <c r="D50" s="12">
        <v>63</v>
      </c>
      <c r="E50" s="12"/>
      <c r="F50" s="12">
        <v>0</v>
      </c>
      <c r="G50" s="12"/>
      <c r="H50" s="10">
        <f t="shared" si="1"/>
        <v>154085</v>
      </c>
    </row>
    <row r="51" spans="1:8" ht="13.5">
      <c r="A51" s="10" t="s">
        <v>136</v>
      </c>
      <c r="B51" s="12"/>
      <c r="C51" s="12"/>
      <c r="D51" s="12"/>
      <c r="E51" s="12"/>
      <c r="F51" s="12"/>
      <c r="G51" s="12"/>
      <c r="H51" s="10"/>
    </row>
    <row r="52" spans="1:8" ht="13.5">
      <c r="A52" s="10" t="s">
        <v>137</v>
      </c>
      <c r="B52" s="12">
        <v>18023636</v>
      </c>
      <c r="C52" s="12"/>
      <c r="D52" s="12">
        <v>19669</v>
      </c>
      <c r="E52" s="12"/>
      <c r="F52" s="12">
        <v>12457872</v>
      </c>
      <c r="G52" s="12"/>
      <c r="H52" s="10">
        <f t="shared" si="1"/>
        <v>5585433</v>
      </c>
    </row>
    <row r="53" spans="1:8" ht="13.5">
      <c r="A53" s="10" t="s">
        <v>138</v>
      </c>
      <c r="B53" s="12">
        <v>1190888</v>
      </c>
      <c r="C53" s="12"/>
      <c r="D53" s="12">
        <v>3225</v>
      </c>
      <c r="E53" s="12"/>
      <c r="F53" s="12">
        <f>327154</f>
        <v>327154</v>
      </c>
      <c r="G53" s="12"/>
      <c r="H53" s="10">
        <f t="shared" si="1"/>
        <v>866959</v>
      </c>
    </row>
    <row r="54" spans="1:8" ht="13.5">
      <c r="A54" s="10" t="s">
        <v>139</v>
      </c>
      <c r="B54" s="12">
        <v>66235296</v>
      </c>
      <c r="C54" s="12"/>
      <c r="D54" s="12">
        <f>117101</f>
        <v>117101</v>
      </c>
      <c r="E54" s="12"/>
      <c r="F54" s="12">
        <v>15922522</v>
      </c>
      <c r="G54" s="12"/>
      <c r="H54" s="10">
        <f t="shared" si="1"/>
        <v>50429875</v>
      </c>
    </row>
    <row r="55" spans="1:8" ht="13.5">
      <c r="A55" s="10" t="s">
        <v>43</v>
      </c>
      <c r="B55" s="16">
        <f>SUM(B35:B54)</f>
        <v>107542030</v>
      </c>
      <c r="C55" s="12"/>
      <c r="D55" s="16">
        <f>SUM(D35:D54)</f>
        <v>146491</v>
      </c>
      <c r="E55" s="12"/>
      <c r="F55" s="16">
        <f>SUM(F35:F54)</f>
        <v>32099569</v>
      </c>
      <c r="G55" s="12"/>
      <c r="H55" s="16">
        <f t="shared" si="1"/>
        <v>75588952</v>
      </c>
    </row>
    <row r="56" spans="1:8" ht="13.5">
      <c r="A56" s="10"/>
      <c r="B56" s="10"/>
      <c r="C56" s="12"/>
      <c r="D56" s="10"/>
      <c r="E56" s="12"/>
      <c r="F56" s="10"/>
      <c r="G56" s="12"/>
      <c r="H56" s="10"/>
    </row>
    <row r="57" spans="1:8" ht="13.5">
      <c r="A57" s="10" t="s">
        <v>7</v>
      </c>
      <c r="B57" s="10"/>
      <c r="C57" s="10"/>
      <c r="D57" s="10"/>
      <c r="E57" s="10"/>
      <c r="F57" s="10"/>
      <c r="G57" s="12"/>
      <c r="H57" s="10"/>
    </row>
    <row r="58" spans="1:8" ht="13.5">
      <c r="A58" s="10" t="s">
        <v>8</v>
      </c>
      <c r="B58" s="10"/>
      <c r="C58" s="10"/>
      <c r="D58" s="10"/>
      <c r="E58" s="10"/>
      <c r="F58" s="10"/>
      <c r="G58" s="10"/>
      <c r="H58" s="10"/>
    </row>
    <row r="59" spans="1:8" ht="13.5">
      <c r="A59" s="10" t="s">
        <v>9</v>
      </c>
      <c r="B59" s="10">
        <v>32334</v>
      </c>
      <c r="C59" s="10"/>
      <c r="D59" s="10">
        <v>0</v>
      </c>
      <c r="E59" s="10"/>
      <c r="F59" s="10">
        <v>0</v>
      </c>
      <c r="G59" s="10"/>
      <c r="H59" s="10">
        <f aca="true" t="shared" si="2" ref="H59:H75">+B59+D59-F59</f>
        <v>32334</v>
      </c>
    </row>
    <row r="60" spans="1:8" ht="13.5">
      <c r="A60" s="10" t="s">
        <v>41</v>
      </c>
      <c r="B60" s="10">
        <v>742332</v>
      </c>
      <c r="C60" s="10"/>
      <c r="D60" s="10">
        <v>82866</v>
      </c>
      <c r="E60" s="10"/>
      <c r="F60" s="10">
        <v>0</v>
      </c>
      <c r="G60" s="10"/>
      <c r="H60" s="10">
        <f t="shared" si="2"/>
        <v>825198</v>
      </c>
    </row>
    <row r="61" spans="1:8" ht="13.5">
      <c r="A61" s="10" t="s">
        <v>47</v>
      </c>
      <c r="B61" s="10"/>
      <c r="C61" s="10"/>
      <c r="D61" s="10"/>
      <c r="E61" s="10"/>
      <c r="F61" s="10"/>
      <c r="G61" s="10"/>
      <c r="H61" s="10"/>
    </row>
    <row r="62" spans="1:8" ht="13.5">
      <c r="A62" s="10" t="s">
        <v>161</v>
      </c>
      <c r="B62" s="10">
        <v>1614</v>
      </c>
      <c r="C62" s="10"/>
      <c r="D62" s="10">
        <v>556</v>
      </c>
      <c r="E62" s="10"/>
      <c r="F62" s="10">
        <v>0</v>
      </c>
      <c r="G62" s="10"/>
      <c r="H62" s="10">
        <f t="shared" si="2"/>
        <v>2170</v>
      </c>
    </row>
    <row r="63" spans="1:8" ht="13.5">
      <c r="A63" s="10" t="s">
        <v>76</v>
      </c>
      <c r="B63" s="10">
        <v>30065</v>
      </c>
      <c r="C63" s="10"/>
      <c r="D63" s="10">
        <v>6783</v>
      </c>
      <c r="E63" s="10"/>
      <c r="F63" s="10">
        <v>2361</v>
      </c>
      <c r="G63" s="10"/>
      <c r="H63" s="10">
        <f t="shared" si="2"/>
        <v>34487</v>
      </c>
    </row>
    <row r="64" spans="1:8" ht="13.5">
      <c r="A64" s="10" t="s">
        <v>203</v>
      </c>
      <c r="B64" s="10">
        <v>0</v>
      </c>
      <c r="C64" s="10"/>
      <c r="D64" s="10">
        <v>100000</v>
      </c>
      <c r="E64" s="10"/>
      <c r="F64" s="10">
        <v>0</v>
      </c>
      <c r="G64" s="10"/>
      <c r="H64" s="10">
        <f t="shared" si="2"/>
        <v>100000</v>
      </c>
    </row>
    <row r="65" spans="1:8" ht="13.5">
      <c r="A65" s="10" t="s">
        <v>51</v>
      </c>
      <c r="B65" s="10">
        <v>12202</v>
      </c>
      <c r="C65" s="10"/>
      <c r="D65" s="10">
        <v>0</v>
      </c>
      <c r="E65" s="10"/>
      <c r="F65" s="10">
        <v>0</v>
      </c>
      <c r="G65" s="10"/>
      <c r="H65" s="10">
        <f t="shared" si="2"/>
        <v>12202</v>
      </c>
    </row>
    <row r="66" spans="1:8" ht="13.5">
      <c r="A66" s="10" t="s">
        <v>52</v>
      </c>
      <c r="B66" s="10">
        <v>18936</v>
      </c>
      <c r="C66" s="10"/>
      <c r="D66" s="10">
        <v>0</v>
      </c>
      <c r="E66" s="10"/>
      <c r="F66" s="10">
        <v>0</v>
      </c>
      <c r="G66" s="10"/>
      <c r="H66" s="10">
        <f t="shared" si="2"/>
        <v>18936</v>
      </c>
    </row>
    <row r="67" spans="1:8" ht="13.5">
      <c r="A67" s="10" t="s">
        <v>63</v>
      </c>
      <c r="B67" s="10">
        <v>48223</v>
      </c>
      <c r="C67" s="10"/>
      <c r="D67" s="10">
        <v>0</v>
      </c>
      <c r="E67" s="10"/>
      <c r="F67" s="10">
        <v>-1260</v>
      </c>
      <c r="G67" s="10"/>
      <c r="H67" s="10">
        <f t="shared" si="2"/>
        <v>49483</v>
      </c>
    </row>
    <row r="68" spans="1:8" ht="13.5">
      <c r="A68" s="10" t="s">
        <v>64</v>
      </c>
      <c r="B68" s="10">
        <v>39041</v>
      </c>
      <c r="C68" s="10"/>
      <c r="D68" s="10">
        <v>1187</v>
      </c>
      <c r="E68" s="10"/>
      <c r="F68" s="10">
        <v>0</v>
      </c>
      <c r="G68" s="10"/>
      <c r="H68" s="10">
        <f t="shared" si="2"/>
        <v>40228</v>
      </c>
    </row>
    <row r="69" spans="1:8" ht="13.5">
      <c r="A69" s="10" t="s">
        <v>53</v>
      </c>
      <c r="B69" s="10">
        <v>70600</v>
      </c>
      <c r="C69" s="10"/>
      <c r="D69" s="10">
        <v>11210</v>
      </c>
      <c r="E69" s="10"/>
      <c r="F69" s="10">
        <v>3218</v>
      </c>
      <c r="G69" s="10"/>
      <c r="H69" s="10">
        <f t="shared" si="2"/>
        <v>78592</v>
      </c>
    </row>
    <row r="70" spans="1:8" ht="13.5">
      <c r="A70" s="10" t="s">
        <v>171</v>
      </c>
      <c r="B70" s="10">
        <v>25110</v>
      </c>
      <c r="C70" s="10"/>
      <c r="D70" s="10">
        <v>106731</v>
      </c>
      <c r="E70" s="10">
        <v>7845</v>
      </c>
      <c r="F70" s="10">
        <v>7845</v>
      </c>
      <c r="G70" s="10"/>
      <c r="H70" s="10">
        <f t="shared" si="2"/>
        <v>123996</v>
      </c>
    </row>
    <row r="71" spans="1:8" ht="13.5">
      <c r="A71" s="10" t="s">
        <v>54</v>
      </c>
      <c r="B71" s="12">
        <v>850702</v>
      </c>
      <c r="C71" s="12"/>
      <c r="D71" s="10">
        <v>200000</v>
      </c>
      <c r="E71" s="10"/>
      <c r="F71" s="10">
        <v>883034</v>
      </c>
      <c r="G71" s="12"/>
      <c r="H71" s="12">
        <f t="shared" si="2"/>
        <v>167668</v>
      </c>
    </row>
    <row r="72" spans="1:8" ht="13.5">
      <c r="A72" s="10" t="s">
        <v>55</v>
      </c>
      <c r="B72" s="12">
        <v>2406425</v>
      </c>
      <c r="C72" s="12"/>
      <c r="D72" s="10">
        <v>250000</v>
      </c>
      <c r="E72" s="10"/>
      <c r="F72" s="10">
        <v>464505</v>
      </c>
      <c r="G72" s="12"/>
      <c r="H72" s="12">
        <f t="shared" si="2"/>
        <v>2191920</v>
      </c>
    </row>
    <row r="73" spans="1:8" ht="13.5">
      <c r="A73" s="10" t="s">
        <v>56</v>
      </c>
      <c r="B73" s="10">
        <v>125052</v>
      </c>
      <c r="C73" s="10"/>
      <c r="D73" s="10">
        <v>16109</v>
      </c>
      <c r="E73" s="10"/>
      <c r="F73" s="10">
        <v>0</v>
      </c>
      <c r="G73" s="10"/>
      <c r="H73" s="10">
        <f t="shared" si="2"/>
        <v>141161</v>
      </c>
    </row>
    <row r="74" spans="1:8" ht="13.5">
      <c r="A74" s="10" t="s">
        <v>151</v>
      </c>
      <c r="B74" s="10">
        <v>2437955</v>
      </c>
      <c r="C74" s="10"/>
      <c r="D74" s="10">
        <v>561073</v>
      </c>
      <c r="E74" s="10"/>
      <c r="F74" s="10">
        <v>0</v>
      </c>
      <c r="G74" s="10"/>
      <c r="H74" s="10">
        <f t="shared" si="2"/>
        <v>2999028</v>
      </c>
    </row>
    <row r="75" spans="1:8" ht="13.5">
      <c r="A75" s="10" t="s">
        <v>152</v>
      </c>
      <c r="B75" s="10">
        <v>3253778</v>
      </c>
      <c r="C75" s="10"/>
      <c r="D75" s="10">
        <v>1330473</v>
      </c>
      <c r="E75" s="10"/>
      <c r="F75" s="10">
        <v>0</v>
      </c>
      <c r="G75" s="10"/>
      <c r="H75" s="10">
        <f t="shared" si="2"/>
        <v>4584251</v>
      </c>
    </row>
    <row r="76" spans="1:8" ht="13.5">
      <c r="A76" s="10" t="s">
        <v>48</v>
      </c>
      <c r="B76" s="17">
        <f>SUM(B59:B75)</f>
        <v>10094369</v>
      </c>
      <c r="C76" s="12"/>
      <c r="D76" s="17">
        <f>SUM(D59:D75)</f>
        <v>2666988</v>
      </c>
      <c r="E76" s="12"/>
      <c r="F76" s="17">
        <f>SUM(F59:F75)</f>
        <v>1359703</v>
      </c>
      <c r="G76" s="12"/>
      <c r="H76" s="17">
        <f>SUM(H59:H75)</f>
        <v>11401654</v>
      </c>
    </row>
    <row r="77" spans="1:8" ht="13.5">
      <c r="A77" s="10" t="s">
        <v>10</v>
      </c>
      <c r="B77" s="10"/>
      <c r="C77" s="10"/>
      <c r="D77" s="10"/>
      <c r="E77" s="10"/>
      <c r="F77" s="10"/>
      <c r="G77" s="10"/>
      <c r="H77" s="10"/>
    </row>
    <row r="78" spans="1:8" ht="13.5">
      <c r="A78" s="10" t="s">
        <v>11</v>
      </c>
      <c r="B78" s="10"/>
      <c r="C78" s="10"/>
      <c r="D78" s="10"/>
      <c r="E78" s="10"/>
      <c r="F78" s="10"/>
      <c r="G78" s="10"/>
      <c r="H78" s="10"/>
    </row>
    <row r="79" spans="1:8" ht="13.5">
      <c r="A79" s="10" t="s">
        <v>65</v>
      </c>
      <c r="B79" s="10">
        <v>36902</v>
      </c>
      <c r="C79" s="10"/>
      <c r="D79" s="10">
        <v>0</v>
      </c>
      <c r="E79" s="10"/>
      <c r="F79" s="10">
        <v>0</v>
      </c>
      <c r="G79" s="10"/>
      <c r="H79" s="10">
        <f aca="true" t="shared" si="3" ref="H79:H101">+B79+D79-F79</f>
        <v>36902</v>
      </c>
    </row>
    <row r="80" spans="1:8" ht="13.5">
      <c r="A80" s="10" t="s">
        <v>13</v>
      </c>
      <c r="B80" s="10">
        <v>264845</v>
      </c>
      <c r="C80" s="10"/>
      <c r="D80" s="10">
        <v>1286266</v>
      </c>
      <c r="E80" s="10"/>
      <c r="F80" s="10">
        <v>0</v>
      </c>
      <c r="G80" s="10"/>
      <c r="H80" s="10">
        <f t="shared" si="3"/>
        <v>1551111</v>
      </c>
    </row>
    <row r="81" spans="1:8" ht="13.5">
      <c r="A81" s="10" t="s">
        <v>14</v>
      </c>
      <c r="B81" s="10">
        <v>169032</v>
      </c>
      <c r="C81" s="10"/>
      <c r="D81" s="10">
        <v>0</v>
      </c>
      <c r="E81" s="10"/>
      <c r="F81" s="10">
        <v>0</v>
      </c>
      <c r="G81" s="10"/>
      <c r="H81" s="10">
        <f t="shared" si="3"/>
        <v>169032</v>
      </c>
    </row>
    <row r="82" spans="1:8" ht="13.5">
      <c r="A82" s="10" t="s">
        <v>162</v>
      </c>
      <c r="B82" s="10">
        <v>1134</v>
      </c>
      <c r="C82" s="10"/>
      <c r="D82" s="10">
        <v>0</v>
      </c>
      <c r="E82" s="10"/>
      <c r="F82" s="10">
        <v>0</v>
      </c>
      <c r="G82" s="10"/>
      <c r="H82" s="10">
        <f t="shared" si="3"/>
        <v>1134</v>
      </c>
    </row>
    <row r="83" spans="1:8" ht="13.5">
      <c r="A83" s="10" t="s">
        <v>106</v>
      </c>
      <c r="B83" s="10">
        <v>16817085</v>
      </c>
      <c r="C83" s="10"/>
      <c r="D83" s="10">
        <v>5563705</v>
      </c>
      <c r="E83" s="10"/>
      <c r="F83" s="10">
        <v>0</v>
      </c>
      <c r="G83" s="10"/>
      <c r="H83" s="10">
        <f t="shared" si="3"/>
        <v>22380790</v>
      </c>
    </row>
    <row r="84" spans="1:8" ht="13.5">
      <c r="A84" s="10" t="s">
        <v>15</v>
      </c>
      <c r="B84" s="10">
        <v>878509</v>
      </c>
      <c r="C84" s="10"/>
      <c r="D84" s="10">
        <v>0</v>
      </c>
      <c r="E84" s="10"/>
      <c r="F84" s="10">
        <v>0</v>
      </c>
      <c r="G84" s="10"/>
      <c r="H84" s="10">
        <f t="shared" si="3"/>
        <v>878509</v>
      </c>
    </row>
    <row r="85" spans="1:8" ht="13.5">
      <c r="A85" s="10" t="s">
        <v>67</v>
      </c>
      <c r="B85" s="10">
        <v>147545</v>
      </c>
      <c r="C85" s="10"/>
      <c r="D85" s="10">
        <v>0</v>
      </c>
      <c r="E85" s="10"/>
      <c r="F85" s="10">
        <v>0</v>
      </c>
      <c r="G85" s="10"/>
      <c r="H85" s="10">
        <f t="shared" si="3"/>
        <v>147545</v>
      </c>
    </row>
    <row r="86" spans="1:8" ht="13.5">
      <c r="A86" s="10" t="s">
        <v>163</v>
      </c>
      <c r="B86" s="10">
        <v>700762</v>
      </c>
      <c r="C86" s="10"/>
      <c r="D86" s="10">
        <v>0</v>
      </c>
      <c r="E86" s="10"/>
      <c r="F86" s="10">
        <v>139585</v>
      </c>
      <c r="G86" s="10"/>
      <c r="H86" s="10">
        <f t="shared" si="3"/>
        <v>561177</v>
      </c>
    </row>
    <row r="87" spans="1:8" ht="13.5">
      <c r="A87" s="10" t="s">
        <v>20</v>
      </c>
      <c r="B87" s="10">
        <v>8035</v>
      </c>
      <c r="C87" s="10"/>
      <c r="D87" s="10">
        <v>0</v>
      </c>
      <c r="E87" s="10"/>
      <c r="F87" s="10">
        <v>0</v>
      </c>
      <c r="G87" s="10"/>
      <c r="H87" s="10">
        <f t="shared" si="3"/>
        <v>8035</v>
      </c>
    </row>
    <row r="88" spans="1:8" ht="13.5">
      <c r="A88" s="10" t="s">
        <v>21</v>
      </c>
      <c r="B88" s="10">
        <v>227341</v>
      </c>
      <c r="C88" s="10"/>
      <c r="D88" s="10">
        <v>0</v>
      </c>
      <c r="E88" s="10"/>
      <c r="F88" s="10">
        <v>0</v>
      </c>
      <c r="G88" s="10"/>
      <c r="H88" s="10">
        <f t="shared" si="3"/>
        <v>227341</v>
      </c>
    </row>
    <row r="89" spans="1:8" ht="13.5">
      <c r="A89" s="10" t="s">
        <v>22</v>
      </c>
      <c r="B89" s="10">
        <v>41090</v>
      </c>
      <c r="C89" s="10"/>
      <c r="D89" s="10">
        <v>0</v>
      </c>
      <c r="E89" s="10"/>
      <c r="F89" s="10">
        <v>0</v>
      </c>
      <c r="G89" s="10"/>
      <c r="H89" s="10">
        <f t="shared" si="3"/>
        <v>41090</v>
      </c>
    </row>
    <row r="90" spans="1:8" ht="13.5">
      <c r="A90" s="10" t="s">
        <v>23</v>
      </c>
      <c r="B90" s="10">
        <v>12431</v>
      </c>
      <c r="C90" s="10"/>
      <c r="D90" s="10">
        <v>0</v>
      </c>
      <c r="E90" s="10"/>
      <c r="F90" s="10">
        <v>0</v>
      </c>
      <c r="G90" s="10"/>
      <c r="H90" s="10">
        <f t="shared" si="3"/>
        <v>12431</v>
      </c>
    </row>
    <row r="91" spans="1:8" ht="13.5">
      <c r="A91" s="10" t="s">
        <v>24</v>
      </c>
      <c r="B91" s="10">
        <v>517677</v>
      </c>
      <c r="C91" s="10"/>
      <c r="D91" s="10">
        <v>0</v>
      </c>
      <c r="E91" s="10"/>
      <c r="F91" s="10">
        <v>0</v>
      </c>
      <c r="G91" s="10"/>
      <c r="H91" s="10">
        <f t="shared" si="3"/>
        <v>517677</v>
      </c>
    </row>
    <row r="92" spans="1:8" ht="13.5">
      <c r="A92" s="10" t="s">
        <v>213</v>
      </c>
      <c r="B92" s="10">
        <v>0</v>
      </c>
      <c r="C92" s="10"/>
      <c r="D92" s="10">
        <v>25000</v>
      </c>
      <c r="E92" s="10"/>
      <c r="F92" s="10">
        <v>24750</v>
      </c>
      <c r="G92" s="10"/>
      <c r="H92" s="10">
        <f t="shared" si="3"/>
        <v>250</v>
      </c>
    </row>
    <row r="93" spans="1:8" ht="13.5">
      <c r="A93" s="10" t="s">
        <v>81</v>
      </c>
      <c r="B93" s="10">
        <v>286144</v>
      </c>
      <c r="C93" s="10"/>
      <c r="D93" s="10">
        <f>407565-1</f>
        <v>407564</v>
      </c>
      <c r="E93" s="10"/>
      <c r="F93" s="10">
        <v>0</v>
      </c>
      <c r="G93" s="10"/>
      <c r="H93" s="10">
        <f t="shared" si="3"/>
        <v>693708</v>
      </c>
    </row>
    <row r="94" spans="1:8" ht="13.5">
      <c r="A94" s="10" t="s">
        <v>164</v>
      </c>
      <c r="B94" s="12">
        <f>5552144</f>
        <v>5552144</v>
      </c>
      <c r="C94" s="10"/>
      <c r="D94" s="12">
        <f>-531512</f>
        <v>-531512</v>
      </c>
      <c r="E94" s="10"/>
      <c r="F94" s="12">
        <v>0</v>
      </c>
      <c r="G94" s="10"/>
      <c r="H94" s="12">
        <f>+B94+D94-F94</f>
        <v>5020632</v>
      </c>
    </row>
    <row r="95" spans="1:8" ht="13.5">
      <c r="A95" s="10" t="s">
        <v>214</v>
      </c>
      <c r="B95" s="12">
        <v>0</v>
      </c>
      <c r="C95" s="10"/>
      <c r="D95" s="12">
        <f>1229562-1</f>
        <v>1229561</v>
      </c>
      <c r="E95" s="10"/>
      <c r="F95" s="12">
        <v>170916</v>
      </c>
      <c r="G95" s="10"/>
      <c r="H95" s="12">
        <f>+B95+D95-F95</f>
        <v>1058645</v>
      </c>
    </row>
    <row r="96" spans="1:8" ht="13.5">
      <c r="A96" s="10" t="s">
        <v>16</v>
      </c>
      <c r="B96" s="10">
        <v>300000</v>
      </c>
      <c r="C96" s="10"/>
      <c r="D96" s="10">
        <v>0</v>
      </c>
      <c r="E96" s="10"/>
      <c r="F96" s="10">
        <v>61394</v>
      </c>
      <c r="G96" s="10"/>
      <c r="H96" s="10">
        <f t="shared" si="3"/>
        <v>238606</v>
      </c>
    </row>
    <row r="97" spans="1:8" ht="13.5">
      <c r="A97" s="10" t="s">
        <v>150</v>
      </c>
      <c r="B97" s="10">
        <v>1912224</v>
      </c>
      <c r="C97" s="10"/>
      <c r="D97" s="10">
        <v>500000</v>
      </c>
      <c r="E97" s="10"/>
      <c r="F97" s="10">
        <f>237866+1</f>
        <v>237867</v>
      </c>
      <c r="G97" s="10"/>
      <c r="H97" s="10">
        <f t="shared" si="3"/>
        <v>2174357</v>
      </c>
    </row>
    <row r="98" spans="1:8" ht="13.5">
      <c r="A98" s="10" t="s">
        <v>17</v>
      </c>
      <c r="B98" s="10">
        <v>453985</v>
      </c>
      <c r="C98" s="10"/>
      <c r="D98" s="10">
        <v>86654</v>
      </c>
      <c r="E98" s="10"/>
      <c r="F98" s="10">
        <v>0</v>
      </c>
      <c r="G98" s="10"/>
      <c r="H98" s="10">
        <f t="shared" si="3"/>
        <v>540639</v>
      </c>
    </row>
    <row r="99" spans="1:8" ht="13.5">
      <c r="A99" s="10" t="s">
        <v>71</v>
      </c>
      <c r="B99" s="10">
        <v>0</v>
      </c>
      <c r="C99" s="14"/>
      <c r="D99" s="10">
        <v>733</v>
      </c>
      <c r="E99" s="10"/>
      <c r="F99" s="10">
        <v>733</v>
      </c>
      <c r="G99" s="10"/>
      <c r="H99" s="10">
        <f t="shared" si="3"/>
        <v>0</v>
      </c>
    </row>
    <row r="100" spans="1:8" ht="13.5">
      <c r="A100" s="10" t="s">
        <v>107</v>
      </c>
      <c r="B100" s="10">
        <v>208881</v>
      </c>
      <c r="C100" s="10"/>
      <c r="D100" s="10">
        <v>42000</v>
      </c>
      <c r="E100" s="10"/>
      <c r="F100" s="10">
        <f>58175-1</f>
        <v>58174</v>
      </c>
      <c r="G100" s="10"/>
      <c r="H100" s="10">
        <f t="shared" si="3"/>
        <v>192707</v>
      </c>
    </row>
    <row r="101" spans="1:8" ht="13.5">
      <c r="A101" s="10" t="s">
        <v>77</v>
      </c>
      <c r="B101" s="10">
        <v>12075</v>
      </c>
      <c r="C101" s="10"/>
      <c r="D101" s="10">
        <v>-33</v>
      </c>
      <c r="E101" s="10"/>
      <c r="F101" s="10">
        <v>12042</v>
      </c>
      <c r="G101" s="10"/>
      <c r="H101" s="10">
        <f t="shared" si="3"/>
        <v>0</v>
      </c>
    </row>
    <row r="102" spans="1:8" ht="13.5">
      <c r="A102" s="10" t="s">
        <v>70</v>
      </c>
      <c r="B102" s="10">
        <v>41739</v>
      </c>
      <c r="C102" s="10"/>
      <c r="D102" s="10">
        <v>0</v>
      </c>
      <c r="E102" s="10"/>
      <c r="F102" s="10">
        <v>0</v>
      </c>
      <c r="G102" s="10"/>
      <c r="H102" s="10">
        <f aca="true" t="shared" si="4" ref="H102:H114">+B102+D102-F102</f>
        <v>41739</v>
      </c>
    </row>
    <row r="103" spans="1:8" ht="13.5">
      <c r="A103" s="10" t="s">
        <v>18</v>
      </c>
      <c r="B103" s="10">
        <v>3957394</v>
      </c>
      <c r="C103" s="10"/>
      <c r="D103" s="10">
        <v>500000</v>
      </c>
      <c r="E103" s="10"/>
      <c r="F103" s="10">
        <v>521102</v>
      </c>
      <c r="G103" s="10"/>
      <c r="H103" s="10">
        <f t="shared" si="4"/>
        <v>3936292</v>
      </c>
    </row>
    <row r="104" spans="1:8" ht="13.5">
      <c r="A104" s="10" t="s">
        <v>109</v>
      </c>
      <c r="B104" s="10">
        <v>17155369</v>
      </c>
      <c r="C104" s="10"/>
      <c r="D104" s="10">
        <v>1900000</v>
      </c>
      <c r="E104" s="10"/>
      <c r="F104" s="10">
        <v>3573428</v>
      </c>
      <c r="G104" s="10"/>
      <c r="H104" s="10">
        <f t="shared" si="4"/>
        <v>15481941</v>
      </c>
    </row>
    <row r="105" spans="1:8" ht="13.5">
      <c r="A105" s="10" t="s">
        <v>128</v>
      </c>
      <c r="B105" s="10">
        <v>826643</v>
      </c>
      <c r="C105" s="10"/>
      <c r="D105" s="10">
        <v>-250000</v>
      </c>
      <c r="E105" s="10"/>
      <c r="F105" s="10">
        <v>267380</v>
      </c>
      <c r="G105" s="10"/>
      <c r="H105" s="10">
        <f t="shared" si="4"/>
        <v>309263</v>
      </c>
    </row>
    <row r="106" spans="1:8" ht="13.5">
      <c r="A106" s="10" t="s">
        <v>47</v>
      </c>
      <c r="B106" s="10"/>
      <c r="C106" s="10"/>
      <c r="D106" s="10"/>
      <c r="E106" s="10"/>
      <c r="F106" s="10"/>
      <c r="G106" s="10"/>
      <c r="H106" s="10"/>
    </row>
    <row r="107" spans="1:8" ht="13.5">
      <c r="A107" s="10" t="s">
        <v>75</v>
      </c>
      <c r="B107" s="12">
        <v>21104</v>
      </c>
      <c r="C107" s="12"/>
      <c r="D107" s="10">
        <v>0</v>
      </c>
      <c r="E107" s="10"/>
      <c r="F107" s="10">
        <v>21104</v>
      </c>
      <c r="G107" s="12"/>
      <c r="H107" s="12">
        <f>+B107+D107-F107</f>
        <v>0</v>
      </c>
    </row>
    <row r="108" spans="1:8" ht="13.5">
      <c r="A108" s="10" t="s">
        <v>78</v>
      </c>
      <c r="B108" s="10">
        <v>956871</v>
      </c>
      <c r="C108" s="10"/>
      <c r="D108" s="10">
        <v>200000</v>
      </c>
      <c r="E108" s="10"/>
      <c r="F108" s="10">
        <v>189160</v>
      </c>
      <c r="G108" s="10"/>
      <c r="H108" s="10">
        <f>+B108+D108-F108</f>
        <v>967711</v>
      </c>
    </row>
    <row r="109" spans="1:8" ht="13.5">
      <c r="A109" s="10" t="s">
        <v>41</v>
      </c>
      <c r="B109" s="10">
        <v>22747</v>
      </c>
      <c r="C109" s="10"/>
      <c r="D109" s="10">
        <v>0</v>
      </c>
      <c r="E109" s="10"/>
      <c r="F109" s="10">
        <v>0</v>
      </c>
      <c r="G109" s="10"/>
      <c r="H109" s="10">
        <f>+B109+D109-F109</f>
        <v>22747</v>
      </c>
    </row>
    <row r="110" spans="1:8" ht="13.5">
      <c r="A110" s="10" t="s">
        <v>57</v>
      </c>
      <c r="B110" s="10">
        <v>441843</v>
      </c>
      <c r="C110" s="10"/>
      <c r="D110" s="10">
        <v>0</v>
      </c>
      <c r="E110" s="10"/>
      <c r="F110" s="10">
        <v>0</v>
      </c>
      <c r="G110" s="10"/>
      <c r="H110" s="10">
        <f t="shared" si="4"/>
        <v>441843</v>
      </c>
    </row>
    <row r="111" spans="1:8" ht="13.5">
      <c r="A111" s="10" t="s">
        <v>197</v>
      </c>
      <c r="B111" s="10">
        <v>14842</v>
      </c>
      <c r="C111" s="10"/>
      <c r="D111" s="10">
        <v>0</v>
      </c>
      <c r="E111" s="10"/>
      <c r="F111" s="10">
        <v>0</v>
      </c>
      <c r="G111" s="10"/>
      <c r="H111" s="10">
        <f t="shared" si="4"/>
        <v>14842</v>
      </c>
    </row>
    <row r="112" spans="1:8" ht="13.5">
      <c r="A112" s="10" t="s">
        <v>89</v>
      </c>
      <c r="B112" s="10">
        <v>604754</v>
      </c>
      <c r="C112" s="10"/>
      <c r="D112" s="10">
        <v>0</v>
      </c>
      <c r="E112" s="10"/>
      <c r="F112" s="10">
        <v>0</v>
      </c>
      <c r="G112" s="10"/>
      <c r="H112" s="10">
        <f t="shared" si="4"/>
        <v>604754</v>
      </c>
    </row>
    <row r="113" spans="1:8" ht="13.5">
      <c r="A113" s="10" t="s">
        <v>140</v>
      </c>
      <c r="B113" s="10">
        <v>431240</v>
      </c>
      <c r="C113" s="10"/>
      <c r="D113" s="10">
        <v>485000</v>
      </c>
      <c r="E113" s="10"/>
      <c r="F113" s="10">
        <v>0</v>
      </c>
      <c r="G113" s="10"/>
      <c r="H113" s="10">
        <f t="shared" si="4"/>
        <v>916240</v>
      </c>
    </row>
    <row r="114" spans="1:10" ht="13.5">
      <c r="A114" s="10" t="s">
        <v>58</v>
      </c>
      <c r="B114" s="10">
        <v>885347</v>
      </c>
      <c r="C114" s="10"/>
      <c r="D114" s="10">
        <v>200000</v>
      </c>
      <c r="E114" s="10"/>
      <c r="F114" s="10">
        <v>13500</v>
      </c>
      <c r="G114" s="10"/>
      <c r="H114" s="10">
        <f t="shared" si="4"/>
        <v>1071847</v>
      </c>
      <c r="J114" s="27"/>
    </row>
    <row r="115" spans="1:8" ht="13.5">
      <c r="A115" s="10" t="s">
        <v>116</v>
      </c>
      <c r="B115" s="10">
        <v>701952</v>
      </c>
      <c r="C115" s="10"/>
      <c r="D115" s="10">
        <v>190737</v>
      </c>
      <c r="E115" s="10"/>
      <c r="F115" s="10">
        <v>493229</v>
      </c>
      <c r="G115" s="10"/>
      <c r="H115" s="10">
        <f>+B115+D115-F115</f>
        <v>399460</v>
      </c>
    </row>
    <row r="116" spans="1:8" ht="13.5">
      <c r="A116" s="10" t="s">
        <v>108</v>
      </c>
      <c r="B116" s="10">
        <v>3442109</v>
      </c>
      <c r="C116" s="10"/>
      <c r="D116" s="10">
        <v>588737</v>
      </c>
      <c r="E116" s="10"/>
      <c r="F116" s="10">
        <v>473001</v>
      </c>
      <c r="G116" s="10"/>
      <c r="H116" s="10">
        <f>+B116+D116-F116</f>
        <v>3557845</v>
      </c>
    </row>
    <row r="117" spans="1:8" ht="13.5">
      <c r="A117" s="10" t="s">
        <v>165</v>
      </c>
      <c r="B117" s="10">
        <v>1500000</v>
      </c>
      <c r="C117" s="10"/>
      <c r="D117" s="10">
        <v>0</v>
      </c>
      <c r="E117" s="10"/>
      <c r="F117" s="10">
        <v>0</v>
      </c>
      <c r="G117" s="10"/>
      <c r="H117" s="10">
        <f>+B117+D117-F117</f>
        <v>1500000</v>
      </c>
    </row>
    <row r="118" spans="1:8" ht="13.5">
      <c r="A118" s="10" t="s">
        <v>134</v>
      </c>
      <c r="B118" s="10"/>
      <c r="C118" s="10"/>
      <c r="D118" s="10"/>
      <c r="E118" s="10"/>
      <c r="F118" s="10"/>
      <c r="G118" s="10"/>
      <c r="H118" s="10"/>
    </row>
    <row r="119" spans="1:8" ht="13.5">
      <c r="A119" s="10" t="s">
        <v>59</v>
      </c>
      <c r="B119" s="10">
        <v>795628</v>
      </c>
      <c r="C119" s="10"/>
      <c r="D119" s="10">
        <f>383269-1</f>
        <v>383268</v>
      </c>
      <c r="E119" s="10"/>
      <c r="F119" s="10">
        <v>565661</v>
      </c>
      <c r="G119" s="10"/>
      <c r="H119" s="10">
        <f>+B119+D119-F119</f>
        <v>613235</v>
      </c>
    </row>
    <row r="120" spans="1:8" ht="13.5">
      <c r="A120" s="10" t="s">
        <v>110</v>
      </c>
      <c r="B120" s="10">
        <v>151136</v>
      </c>
      <c r="C120" s="10"/>
      <c r="D120" s="10">
        <v>-62000</v>
      </c>
      <c r="E120" s="10"/>
      <c r="F120" s="10">
        <v>10000</v>
      </c>
      <c r="G120" s="10"/>
      <c r="H120" s="10">
        <f>+B120+D120-F120</f>
        <v>79136</v>
      </c>
    </row>
    <row r="121" spans="1:8" ht="13.5">
      <c r="A121" s="10" t="s">
        <v>19</v>
      </c>
      <c r="B121" s="10" t="s">
        <v>2</v>
      </c>
      <c r="C121" s="10"/>
      <c r="D121" s="10"/>
      <c r="E121" s="10"/>
      <c r="F121" s="10"/>
      <c r="G121" s="10"/>
      <c r="H121" s="10" t="s">
        <v>2</v>
      </c>
    </row>
    <row r="122" spans="1:8" ht="13.5">
      <c r="A122" s="10" t="s">
        <v>26</v>
      </c>
      <c r="B122" s="10">
        <v>312962</v>
      </c>
      <c r="C122" s="10"/>
      <c r="D122" s="10">
        <v>128166</v>
      </c>
      <c r="E122" s="10"/>
      <c r="F122" s="10">
        <v>217072</v>
      </c>
      <c r="G122" s="10"/>
      <c r="H122" s="10">
        <f>B122+D122-F122</f>
        <v>224056</v>
      </c>
    </row>
    <row r="123" spans="1:8" ht="13.5">
      <c r="A123" s="10" t="s">
        <v>79</v>
      </c>
      <c r="B123" s="10">
        <v>39045</v>
      </c>
      <c r="C123" s="10"/>
      <c r="D123" s="10">
        <v>-39045</v>
      </c>
      <c r="E123" s="10"/>
      <c r="F123" s="10">
        <v>0</v>
      </c>
      <c r="G123" s="10"/>
      <c r="H123" s="10">
        <f>B123+D123-F123</f>
        <v>0</v>
      </c>
    </row>
    <row r="124" spans="1:8" ht="13.5">
      <c r="A124" s="10" t="s">
        <v>215</v>
      </c>
      <c r="B124" s="10">
        <v>0</v>
      </c>
      <c r="C124" s="10"/>
      <c r="D124" s="10">
        <v>60000</v>
      </c>
      <c r="E124" s="10"/>
      <c r="F124" s="10">
        <v>0</v>
      </c>
      <c r="G124" s="10"/>
      <c r="H124" s="10">
        <f>B124+D124-F124</f>
        <v>60000</v>
      </c>
    </row>
    <row r="125" spans="1:8" ht="13.5">
      <c r="A125" s="10" t="s">
        <v>27</v>
      </c>
      <c r="B125" s="10">
        <v>77500</v>
      </c>
      <c r="C125" s="10"/>
      <c r="D125" s="10">
        <v>150880</v>
      </c>
      <c r="E125" s="10"/>
      <c r="F125" s="10">
        <v>82261</v>
      </c>
      <c r="G125" s="10"/>
      <c r="H125" s="10">
        <f aca="true" t="shared" si="5" ref="H125:H132">+B125+D125-F125</f>
        <v>146119</v>
      </c>
    </row>
    <row r="126" spans="1:8" ht="13.5">
      <c r="A126" s="10" t="s">
        <v>137</v>
      </c>
      <c r="B126" s="10">
        <v>0</v>
      </c>
      <c r="C126" s="10"/>
      <c r="D126" s="10">
        <v>111324</v>
      </c>
      <c r="E126" s="10"/>
      <c r="F126" s="10">
        <v>0</v>
      </c>
      <c r="G126" s="10"/>
      <c r="H126" s="10">
        <f t="shared" si="5"/>
        <v>111324</v>
      </c>
    </row>
    <row r="127" spans="1:8" ht="13.5">
      <c r="A127" s="10" t="s">
        <v>28</v>
      </c>
      <c r="B127" s="10">
        <v>750067</v>
      </c>
      <c r="C127" s="10"/>
      <c r="D127" s="10">
        <v>389202</v>
      </c>
      <c r="E127" s="10"/>
      <c r="F127" s="10">
        <v>541408</v>
      </c>
      <c r="G127" s="10"/>
      <c r="H127" s="10">
        <f t="shared" si="5"/>
        <v>597861</v>
      </c>
    </row>
    <row r="128" spans="1:8" ht="13.5">
      <c r="A128" s="10" t="s">
        <v>29</v>
      </c>
      <c r="B128" s="10">
        <v>173</v>
      </c>
      <c r="C128" s="10"/>
      <c r="D128" s="10">
        <v>-173</v>
      </c>
      <c r="E128" s="10"/>
      <c r="F128" s="10">
        <v>0</v>
      </c>
      <c r="G128" s="10"/>
      <c r="H128" s="10">
        <f t="shared" si="5"/>
        <v>0</v>
      </c>
    </row>
    <row r="129" spans="1:8" ht="13.5">
      <c r="A129" s="10" t="s">
        <v>30</v>
      </c>
      <c r="B129" s="10">
        <v>190657</v>
      </c>
      <c r="C129" s="10"/>
      <c r="D129" s="10">
        <v>152834</v>
      </c>
      <c r="E129" s="10"/>
      <c r="F129" s="10">
        <v>226251</v>
      </c>
      <c r="G129" s="10"/>
      <c r="H129" s="10">
        <f t="shared" si="5"/>
        <v>117240</v>
      </c>
    </row>
    <row r="130" spans="1:8" ht="13.5">
      <c r="A130" s="10" t="s">
        <v>60</v>
      </c>
      <c r="B130" s="10">
        <v>64500</v>
      </c>
      <c r="C130" s="10"/>
      <c r="D130" s="10">
        <v>225000</v>
      </c>
      <c r="E130" s="10"/>
      <c r="F130" s="10">
        <v>145589</v>
      </c>
      <c r="G130" s="10"/>
      <c r="H130" s="10">
        <f t="shared" si="5"/>
        <v>143911</v>
      </c>
    </row>
    <row r="131" spans="1:8" ht="13.5">
      <c r="A131" s="10" t="s">
        <v>141</v>
      </c>
      <c r="B131" s="10">
        <v>250</v>
      </c>
      <c r="C131" s="10"/>
      <c r="D131" s="10">
        <v>-250</v>
      </c>
      <c r="E131" s="10"/>
      <c r="F131" s="10">
        <v>0</v>
      </c>
      <c r="G131" s="10"/>
      <c r="H131" s="10">
        <f t="shared" si="5"/>
        <v>0</v>
      </c>
    </row>
    <row r="132" spans="1:8" ht="13.5">
      <c r="A132" s="10" t="s">
        <v>118</v>
      </c>
      <c r="B132" s="10">
        <v>462898</v>
      </c>
      <c r="C132" s="10"/>
      <c r="D132" s="10">
        <v>892337</v>
      </c>
      <c r="E132" s="10"/>
      <c r="F132" s="10">
        <v>541646</v>
      </c>
      <c r="G132" s="10"/>
      <c r="H132" s="10">
        <f t="shared" si="5"/>
        <v>813589</v>
      </c>
    </row>
    <row r="133" spans="1:8" ht="13.5">
      <c r="A133" s="10" t="s">
        <v>31</v>
      </c>
      <c r="B133" s="10">
        <v>36921</v>
      </c>
      <c r="C133" s="10"/>
      <c r="D133" s="10">
        <v>138079</v>
      </c>
      <c r="E133" s="10"/>
      <c r="F133" s="10">
        <v>0</v>
      </c>
      <c r="G133" s="10"/>
      <c r="H133" s="10">
        <f aca="true" t="shared" si="6" ref="H133:H145">+B133+D133-F133</f>
        <v>175000</v>
      </c>
    </row>
    <row r="134" spans="1:8" ht="13.5">
      <c r="A134" s="10" t="s">
        <v>32</v>
      </c>
      <c r="B134" s="10">
        <v>240277</v>
      </c>
      <c r="C134" s="10"/>
      <c r="D134" s="10">
        <v>458170</v>
      </c>
      <c r="E134" s="10"/>
      <c r="F134" s="10">
        <v>451908</v>
      </c>
      <c r="G134" s="10"/>
      <c r="H134" s="10">
        <f t="shared" si="6"/>
        <v>246539</v>
      </c>
    </row>
    <row r="135" spans="1:8" ht="13.5">
      <c r="A135" s="10" t="s">
        <v>166</v>
      </c>
      <c r="B135" s="10">
        <v>2603</v>
      </c>
      <c r="C135" s="10"/>
      <c r="D135" s="10">
        <v>0</v>
      </c>
      <c r="E135" s="10"/>
      <c r="F135" s="10">
        <v>0</v>
      </c>
      <c r="G135" s="10"/>
      <c r="H135" s="10">
        <f t="shared" si="6"/>
        <v>2603</v>
      </c>
    </row>
    <row r="136" spans="1:8" ht="13.5">
      <c r="A136" s="10" t="s">
        <v>130</v>
      </c>
      <c r="B136" s="10">
        <v>41300</v>
      </c>
      <c r="C136" s="10"/>
      <c r="D136" s="10">
        <v>875000</v>
      </c>
      <c r="E136" s="10"/>
      <c r="F136" s="10">
        <v>14914</v>
      </c>
      <c r="G136" s="10"/>
      <c r="H136" s="10">
        <f t="shared" si="6"/>
        <v>901386</v>
      </c>
    </row>
    <row r="137" spans="1:8" ht="13.5">
      <c r="A137" s="10" t="s">
        <v>80</v>
      </c>
      <c r="B137" s="10">
        <v>612862</v>
      </c>
      <c r="C137" s="10"/>
      <c r="D137" s="10">
        <f>646715-1</f>
        <v>646714</v>
      </c>
      <c r="E137" s="10"/>
      <c r="F137" s="10">
        <v>429855</v>
      </c>
      <c r="G137" s="10"/>
      <c r="H137" s="10">
        <f t="shared" si="6"/>
        <v>829721</v>
      </c>
    </row>
    <row r="138" spans="1:8" ht="13.5">
      <c r="A138" s="10" t="s">
        <v>129</v>
      </c>
      <c r="B138" s="10">
        <v>136282</v>
      </c>
      <c r="C138" s="10"/>
      <c r="D138" s="10">
        <v>0</v>
      </c>
      <c r="E138" s="10"/>
      <c r="F138" s="10">
        <v>90146</v>
      </c>
      <c r="G138" s="10"/>
      <c r="H138" s="10">
        <f t="shared" si="6"/>
        <v>46136</v>
      </c>
    </row>
    <row r="139" spans="1:8" ht="13.5">
      <c r="A139" s="10" t="s">
        <v>46</v>
      </c>
      <c r="B139" s="10">
        <v>195078</v>
      </c>
      <c r="C139" s="10"/>
      <c r="D139" s="10">
        <v>-7386</v>
      </c>
      <c r="E139" s="10"/>
      <c r="F139" s="10">
        <v>8048</v>
      </c>
      <c r="G139" s="10"/>
      <c r="H139" s="10">
        <f t="shared" si="6"/>
        <v>179644</v>
      </c>
    </row>
    <row r="140" spans="1:8" ht="13.5">
      <c r="A140" s="10" t="s">
        <v>68</v>
      </c>
      <c r="B140" s="10">
        <v>1583814</v>
      </c>
      <c r="C140" s="10"/>
      <c r="D140" s="10">
        <v>1398324</v>
      </c>
      <c r="E140" s="10"/>
      <c r="F140" s="10">
        <v>331798</v>
      </c>
      <c r="G140" s="10"/>
      <c r="H140" s="10">
        <f t="shared" si="6"/>
        <v>2650340</v>
      </c>
    </row>
    <row r="141" spans="1:8" ht="13.5">
      <c r="A141" s="10" t="s">
        <v>216</v>
      </c>
      <c r="B141" s="10">
        <v>0</v>
      </c>
      <c r="C141" s="10"/>
      <c r="D141" s="10">
        <v>16000</v>
      </c>
      <c r="E141" s="10"/>
      <c r="F141" s="10">
        <v>0</v>
      </c>
      <c r="G141" s="10"/>
      <c r="H141" s="10">
        <f t="shared" si="6"/>
        <v>16000</v>
      </c>
    </row>
    <row r="142" spans="1:8" ht="13.5">
      <c r="A142" s="10" t="s">
        <v>142</v>
      </c>
      <c r="B142" s="10">
        <v>1729202</v>
      </c>
      <c r="C142" s="10"/>
      <c r="D142" s="10">
        <v>-1714202</v>
      </c>
      <c r="E142" s="10"/>
      <c r="F142" s="10">
        <v>0</v>
      </c>
      <c r="G142" s="10"/>
      <c r="H142" s="10">
        <f t="shared" si="6"/>
        <v>15000</v>
      </c>
    </row>
    <row r="143" spans="1:8" ht="13.5">
      <c r="A143" s="10" t="s">
        <v>104</v>
      </c>
      <c r="B143" s="10">
        <v>5860</v>
      </c>
      <c r="C143" s="10"/>
      <c r="D143" s="10">
        <v>0</v>
      </c>
      <c r="E143" s="10"/>
      <c r="F143" s="10">
        <v>5860</v>
      </c>
      <c r="G143" s="10"/>
      <c r="H143" s="10">
        <f t="shared" si="6"/>
        <v>0</v>
      </c>
    </row>
    <row r="144" spans="1:8" ht="13.5">
      <c r="A144" s="10" t="s">
        <v>143</v>
      </c>
      <c r="B144" s="10">
        <v>494561</v>
      </c>
      <c r="C144" s="10"/>
      <c r="D144" s="10">
        <v>-494561</v>
      </c>
      <c r="E144" s="10"/>
      <c r="F144" s="10">
        <v>0</v>
      </c>
      <c r="G144" s="10"/>
      <c r="H144" s="10">
        <f t="shared" si="6"/>
        <v>0</v>
      </c>
    </row>
    <row r="145" spans="1:8" ht="13.5">
      <c r="A145" s="10" t="s">
        <v>33</v>
      </c>
      <c r="B145" s="10">
        <v>1924620</v>
      </c>
      <c r="C145" s="10"/>
      <c r="D145" s="10">
        <v>0</v>
      </c>
      <c r="E145" s="10"/>
      <c r="F145" s="10">
        <v>234149</v>
      </c>
      <c r="G145" s="10"/>
      <c r="H145" s="10">
        <f t="shared" si="6"/>
        <v>1690471</v>
      </c>
    </row>
    <row r="146" spans="1:8" ht="13.5">
      <c r="A146" s="10" t="s">
        <v>119</v>
      </c>
      <c r="B146" s="10">
        <v>4724415</v>
      </c>
      <c r="C146" s="10"/>
      <c r="D146" s="10">
        <f>40032-1</f>
        <v>40031</v>
      </c>
      <c r="E146" s="10"/>
      <c r="F146" s="10">
        <v>607989</v>
      </c>
      <c r="G146" s="10"/>
      <c r="H146" s="10">
        <f>+B146+D146-F146</f>
        <v>4156457</v>
      </c>
    </row>
    <row r="147" spans="1:8" ht="13.5">
      <c r="A147" s="10" t="s">
        <v>167</v>
      </c>
      <c r="B147" s="10">
        <v>33270</v>
      </c>
      <c r="C147" s="10"/>
      <c r="D147" s="10">
        <v>0</v>
      </c>
      <c r="E147" s="10"/>
      <c r="F147" s="10">
        <v>0</v>
      </c>
      <c r="G147" s="10"/>
      <c r="H147" s="10">
        <f>+B147+D147-F147</f>
        <v>33270</v>
      </c>
    </row>
    <row r="148" spans="1:8" ht="13.5">
      <c r="A148" s="10" t="s">
        <v>66</v>
      </c>
      <c r="B148" s="10"/>
      <c r="C148" s="10"/>
      <c r="D148" s="10"/>
      <c r="E148" s="10"/>
      <c r="F148" s="10"/>
      <c r="G148" s="10"/>
      <c r="H148" s="10"/>
    </row>
    <row r="149" spans="1:8" ht="13.5">
      <c r="A149" s="10" t="s">
        <v>145</v>
      </c>
      <c r="B149" s="10">
        <v>227168</v>
      </c>
      <c r="C149" s="10"/>
      <c r="D149" s="10">
        <v>0</v>
      </c>
      <c r="E149" s="10"/>
      <c r="F149" s="10">
        <v>10834</v>
      </c>
      <c r="G149" s="10"/>
      <c r="H149" s="10">
        <f aca="true" t="shared" si="7" ref="H149:H155">+B149+D149-F149</f>
        <v>216334</v>
      </c>
    </row>
    <row r="150" spans="1:8" ht="13.5">
      <c r="A150" s="10" t="s">
        <v>168</v>
      </c>
      <c r="B150" s="10">
        <v>136343</v>
      </c>
      <c r="C150" s="10"/>
      <c r="D150" s="10">
        <v>251035</v>
      </c>
      <c r="E150" s="10"/>
      <c r="F150" s="10">
        <v>329153</v>
      </c>
      <c r="G150" s="10"/>
      <c r="H150" s="10">
        <f t="shared" si="7"/>
        <v>58225</v>
      </c>
    </row>
    <row r="151" spans="1:8" ht="13.5">
      <c r="A151" s="10" t="s">
        <v>146</v>
      </c>
      <c r="B151" s="10">
        <v>35291</v>
      </c>
      <c r="C151" s="10"/>
      <c r="D151" s="10">
        <v>-30000</v>
      </c>
      <c r="E151" s="10"/>
      <c r="F151" s="10">
        <v>0</v>
      </c>
      <c r="G151" s="10"/>
      <c r="H151" s="10">
        <f t="shared" si="7"/>
        <v>5291</v>
      </c>
    </row>
    <row r="152" spans="1:8" ht="13.5">
      <c r="A152" s="10" t="s">
        <v>91</v>
      </c>
      <c r="B152" s="10">
        <v>220330</v>
      </c>
      <c r="C152" s="10"/>
      <c r="D152" s="10">
        <v>0</v>
      </c>
      <c r="E152" s="10"/>
      <c r="F152" s="10">
        <f>25772-1</f>
        <v>25771</v>
      </c>
      <c r="G152" s="10"/>
      <c r="H152" s="10">
        <f t="shared" si="7"/>
        <v>194559</v>
      </c>
    </row>
    <row r="153" spans="1:8" ht="13.5">
      <c r="A153" s="10" t="s">
        <v>35</v>
      </c>
      <c r="B153" s="10">
        <v>2584650</v>
      </c>
      <c r="C153" s="10"/>
      <c r="D153" s="10">
        <v>30000</v>
      </c>
      <c r="E153" s="10"/>
      <c r="F153" s="10">
        <v>193411</v>
      </c>
      <c r="G153" s="10"/>
      <c r="H153" s="10">
        <f t="shared" si="7"/>
        <v>2421239</v>
      </c>
    </row>
    <row r="154" spans="1:8" ht="13.5">
      <c r="A154" s="10" t="s">
        <v>45</v>
      </c>
      <c r="B154" s="10">
        <v>81607</v>
      </c>
      <c r="C154" s="10"/>
      <c r="D154" s="10">
        <v>0</v>
      </c>
      <c r="E154" s="10"/>
      <c r="F154" s="10">
        <v>0</v>
      </c>
      <c r="G154" s="10"/>
      <c r="H154" s="10">
        <f t="shared" si="7"/>
        <v>81607</v>
      </c>
    </row>
    <row r="155" spans="1:8" ht="13.5">
      <c r="A155" s="10" t="s">
        <v>120</v>
      </c>
      <c r="B155" s="10">
        <v>81206</v>
      </c>
      <c r="C155" s="10"/>
      <c r="D155" s="10">
        <v>0</v>
      </c>
      <c r="E155" s="10"/>
      <c r="F155" s="10">
        <v>0</v>
      </c>
      <c r="G155" s="10"/>
      <c r="H155" s="10">
        <f t="shared" si="7"/>
        <v>81206</v>
      </c>
    </row>
    <row r="156" spans="1:8" ht="13.5">
      <c r="A156" s="10" t="s">
        <v>88</v>
      </c>
      <c r="B156" s="10"/>
      <c r="C156" s="10"/>
      <c r="D156" s="10"/>
      <c r="E156" s="10"/>
      <c r="F156" s="10"/>
      <c r="G156" s="10"/>
      <c r="H156" s="10"/>
    </row>
    <row r="157" spans="1:8" ht="13.5">
      <c r="A157" s="10" t="s">
        <v>144</v>
      </c>
      <c r="B157" s="10">
        <v>2537</v>
      </c>
      <c r="C157" s="10"/>
      <c r="D157" s="10">
        <v>0</v>
      </c>
      <c r="E157" s="10"/>
      <c r="F157" s="10">
        <v>0</v>
      </c>
      <c r="G157" s="10"/>
      <c r="H157" s="10">
        <f aca="true" t="shared" si="8" ref="H157:H163">+B157+D157-F157</f>
        <v>2537</v>
      </c>
    </row>
    <row r="158" spans="1:8" ht="13.5">
      <c r="A158" s="10" t="s">
        <v>111</v>
      </c>
      <c r="B158" s="10">
        <v>101030</v>
      </c>
      <c r="C158" s="10"/>
      <c r="D158" s="10">
        <v>0</v>
      </c>
      <c r="E158" s="10"/>
      <c r="F158" s="10">
        <v>0</v>
      </c>
      <c r="G158" s="10"/>
      <c r="H158" s="10">
        <f t="shared" si="8"/>
        <v>101030</v>
      </c>
    </row>
    <row r="159" spans="1:8" ht="13.5">
      <c r="A159" s="10" t="s">
        <v>25</v>
      </c>
      <c r="B159" s="10">
        <v>364646</v>
      </c>
      <c r="C159" s="10"/>
      <c r="D159" s="10">
        <v>0</v>
      </c>
      <c r="E159" s="10"/>
      <c r="F159" s="10">
        <v>0</v>
      </c>
      <c r="G159" s="10"/>
      <c r="H159" s="10">
        <f t="shared" si="8"/>
        <v>364646</v>
      </c>
    </row>
    <row r="160" spans="1:8" ht="13.5">
      <c r="A160" s="10" t="s">
        <v>92</v>
      </c>
      <c r="B160" s="10">
        <v>320042</v>
      </c>
      <c r="C160" s="10"/>
      <c r="D160" s="10">
        <v>0</v>
      </c>
      <c r="E160" s="10"/>
      <c r="F160" s="10">
        <v>0</v>
      </c>
      <c r="G160" s="10"/>
      <c r="H160" s="10">
        <f t="shared" si="8"/>
        <v>320042</v>
      </c>
    </row>
    <row r="161" spans="1:8" ht="13.5">
      <c r="A161" s="10" t="s">
        <v>90</v>
      </c>
      <c r="B161" s="10">
        <v>335668</v>
      </c>
      <c r="C161" s="10"/>
      <c r="D161" s="10">
        <v>-25463</v>
      </c>
      <c r="E161" s="10"/>
      <c r="F161" s="10">
        <v>0</v>
      </c>
      <c r="G161" s="10"/>
      <c r="H161" s="10">
        <f t="shared" si="8"/>
        <v>310205</v>
      </c>
    </row>
    <row r="162" spans="1:8" ht="13.5">
      <c r="A162" s="10" t="s">
        <v>121</v>
      </c>
      <c r="B162" s="10">
        <v>342475</v>
      </c>
      <c r="C162" s="10"/>
      <c r="D162" s="10">
        <v>0</v>
      </c>
      <c r="E162" s="10"/>
      <c r="F162" s="10">
        <v>0</v>
      </c>
      <c r="G162" s="10"/>
      <c r="H162" s="10">
        <f t="shared" si="8"/>
        <v>342475</v>
      </c>
    </row>
    <row r="163" spans="1:8" ht="13.5">
      <c r="A163" s="10" t="s">
        <v>93</v>
      </c>
      <c r="B163" s="10">
        <v>43366</v>
      </c>
      <c r="C163" s="10"/>
      <c r="D163" s="10">
        <v>0</v>
      </c>
      <c r="E163" s="10"/>
      <c r="F163" s="10">
        <v>0</v>
      </c>
      <c r="G163" s="10"/>
      <c r="H163" s="10">
        <f t="shared" si="8"/>
        <v>43366</v>
      </c>
    </row>
    <row r="164" spans="1:8" ht="13.5">
      <c r="A164" s="10" t="s">
        <v>36</v>
      </c>
      <c r="B164" s="10"/>
      <c r="C164" s="10"/>
      <c r="D164" s="10"/>
      <c r="E164" s="10"/>
      <c r="F164" s="10"/>
      <c r="G164" s="10"/>
      <c r="H164" s="10"/>
    </row>
    <row r="165" spans="1:8" ht="13.5">
      <c r="A165" s="10" t="s">
        <v>34</v>
      </c>
      <c r="B165" s="10">
        <v>283334</v>
      </c>
      <c r="C165" s="10"/>
      <c r="D165" s="10">
        <v>0</v>
      </c>
      <c r="E165" s="10"/>
      <c r="F165" s="10">
        <v>102475</v>
      </c>
      <c r="G165" s="10"/>
      <c r="H165" s="10">
        <f>+B165+D165-F165</f>
        <v>180859</v>
      </c>
    </row>
    <row r="166" spans="1:8" ht="13.5">
      <c r="A166" s="10" t="s">
        <v>12</v>
      </c>
      <c r="B166" s="10">
        <f>1249319-70000</f>
        <v>1179319</v>
      </c>
      <c r="C166" s="10"/>
      <c r="D166" s="10">
        <v>800000</v>
      </c>
      <c r="E166" s="10"/>
      <c r="F166" s="10">
        <v>316152</v>
      </c>
      <c r="G166" s="10"/>
      <c r="H166" s="10">
        <f>+B166+D166-F166</f>
        <v>1663167</v>
      </c>
    </row>
    <row r="167" spans="1:8" ht="13.5">
      <c r="A167" s="10" t="s">
        <v>37</v>
      </c>
      <c r="B167" s="10">
        <v>101740</v>
      </c>
      <c r="C167" s="10"/>
      <c r="D167" s="10">
        <v>0</v>
      </c>
      <c r="E167" s="10"/>
      <c r="F167" s="10">
        <v>16617</v>
      </c>
      <c r="G167" s="10"/>
      <c r="H167" s="10">
        <f>+B167+D167-F167</f>
        <v>85123</v>
      </c>
    </row>
    <row r="168" spans="1:8" ht="13.5">
      <c r="A168" s="10" t="s">
        <v>147</v>
      </c>
      <c r="B168" s="10">
        <v>30194</v>
      </c>
      <c r="C168" s="10"/>
      <c r="D168" s="10">
        <v>0</v>
      </c>
      <c r="E168" s="10"/>
      <c r="F168" s="10">
        <v>8569</v>
      </c>
      <c r="G168" s="10"/>
      <c r="H168" s="10">
        <f>+B168+D168-F168</f>
        <v>21625</v>
      </c>
    </row>
    <row r="169" spans="1:8" ht="13.5">
      <c r="A169" s="10" t="s">
        <v>49</v>
      </c>
      <c r="B169" s="17">
        <f>SUM(B79:B168)</f>
        <v>80628622</v>
      </c>
      <c r="C169" s="10"/>
      <c r="D169" s="17">
        <f>SUM(D79:D168)</f>
        <v>17197696</v>
      </c>
      <c r="E169" s="10"/>
      <c r="F169" s="17">
        <f>SUM(F79:F168)</f>
        <v>11764902</v>
      </c>
      <c r="G169" s="10"/>
      <c r="H169" s="17">
        <f>SUM(H79:H168)</f>
        <v>86061416</v>
      </c>
    </row>
    <row r="170" spans="1:8" ht="13.5">
      <c r="A170" s="10" t="s">
        <v>50</v>
      </c>
      <c r="B170" s="18">
        <f>+B76+B169</f>
        <v>90722991</v>
      </c>
      <c r="C170" s="10"/>
      <c r="D170" s="18">
        <f>+D76+D169</f>
        <v>19864684</v>
      </c>
      <c r="E170" s="10"/>
      <c r="F170" s="18">
        <f>+F76+F169</f>
        <v>13124605</v>
      </c>
      <c r="G170" s="10"/>
      <c r="H170" s="19">
        <f>+B170+D170-F170</f>
        <v>97463070</v>
      </c>
    </row>
    <row r="171" spans="1:8" ht="13.5">
      <c r="A171" s="10"/>
      <c r="B171" s="10"/>
      <c r="C171" s="10"/>
      <c r="D171" s="10"/>
      <c r="E171" s="10"/>
      <c r="F171" s="10"/>
      <c r="G171" s="10"/>
      <c r="H171" s="10"/>
    </row>
    <row r="172" spans="1:8" ht="13.5">
      <c r="A172" s="10" t="s">
        <v>39</v>
      </c>
      <c r="B172" s="10"/>
      <c r="C172" s="14"/>
      <c r="D172" s="10"/>
      <c r="E172" s="10"/>
      <c r="F172" s="10"/>
      <c r="G172" s="10"/>
      <c r="H172" s="10"/>
    </row>
    <row r="173" spans="1:8" ht="13.5">
      <c r="A173" s="10" t="s">
        <v>158</v>
      </c>
      <c r="B173" s="10">
        <v>12447</v>
      </c>
      <c r="C173" s="14"/>
      <c r="D173" s="10">
        <v>0</v>
      </c>
      <c r="E173" s="10"/>
      <c r="F173" s="10">
        <v>0</v>
      </c>
      <c r="G173" s="10"/>
      <c r="H173" s="10">
        <f>+B173+D173-F173</f>
        <v>12447</v>
      </c>
    </row>
    <row r="174" spans="1:8" ht="13.5">
      <c r="A174" s="10" t="s">
        <v>40</v>
      </c>
      <c r="B174" s="10">
        <v>11302</v>
      </c>
      <c r="C174" s="14"/>
      <c r="D174" s="10">
        <v>113734</v>
      </c>
      <c r="E174" s="10"/>
      <c r="F174" s="10">
        <v>0</v>
      </c>
      <c r="G174" s="10"/>
      <c r="H174" s="10">
        <f aca="true" t="shared" si="9" ref="H174:H196">+B174+D174-F174</f>
        <v>125036</v>
      </c>
    </row>
    <row r="175" spans="1:8" ht="13.5">
      <c r="A175" s="10" t="s">
        <v>125</v>
      </c>
      <c r="B175" s="10">
        <v>113734</v>
      </c>
      <c r="C175" s="14"/>
      <c r="D175" s="10">
        <v>-113734</v>
      </c>
      <c r="E175" s="10"/>
      <c r="F175" s="10">
        <v>0</v>
      </c>
      <c r="G175" s="10"/>
      <c r="H175" s="10">
        <f t="shared" si="9"/>
        <v>0</v>
      </c>
    </row>
    <row r="176" spans="1:8" ht="13.5">
      <c r="A176" s="10" t="s">
        <v>156</v>
      </c>
      <c r="B176" s="10">
        <v>106533</v>
      </c>
      <c r="C176" s="14"/>
      <c r="D176" s="10">
        <v>-31572</v>
      </c>
      <c r="E176" s="10"/>
      <c r="F176" s="10">
        <v>0</v>
      </c>
      <c r="G176" s="10"/>
      <c r="H176" s="10">
        <f t="shared" si="9"/>
        <v>74961</v>
      </c>
    </row>
    <row r="177" spans="1:8" ht="13.5">
      <c r="A177" s="10" t="s">
        <v>71</v>
      </c>
      <c r="B177" s="10">
        <v>2482</v>
      </c>
      <c r="C177" s="14"/>
      <c r="D177" s="10">
        <f>1033425+33784</f>
        <v>1067209</v>
      </c>
      <c r="E177" s="10"/>
      <c r="F177" s="10">
        <v>33784</v>
      </c>
      <c r="G177" s="10"/>
      <c r="H177" s="10">
        <f aca="true" t="shared" si="10" ref="H177:H184">+B177+D177-F177</f>
        <v>1035907</v>
      </c>
    </row>
    <row r="178" spans="1:8" ht="13.5">
      <c r="A178" s="10" t="s">
        <v>113</v>
      </c>
      <c r="B178" s="10">
        <v>32600</v>
      </c>
      <c r="C178" s="14"/>
      <c r="D178" s="10">
        <v>0</v>
      </c>
      <c r="E178" s="10"/>
      <c r="F178" s="10">
        <v>0</v>
      </c>
      <c r="G178" s="10"/>
      <c r="H178" s="10">
        <f t="shared" si="10"/>
        <v>32600</v>
      </c>
    </row>
    <row r="179" spans="1:8" ht="13.5">
      <c r="A179" s="10" t="s">
        <v>211</v>
      </c>
      <c r="B179" s="10">
        <v>90182</v>
      </c>
      <c r="C179" s="14"/>
      <c r="D179" s="10">
        <f>80369-88704</f>
        <v>-8335</v>
      </c>
      <c r="E179" s="10"/>
      <c r="F179" s="10">
        <v>81847</v>
      </c>
      <c r="G179" s="10"/>
      <c r="H179" s="10">
        <f t="shared" si="10"/>
        <v>0</v>
      </c>
    </row>
    <row r="180" spans="1:8" ht="13.5">
      <c r="A180" s="10" t="s">
        <v>212</v>
      </c>
      <c r="B180" s="10">
        <v>0</v>
      </c>
      <c r="C180" s="14"/>
      <c r="D180" s="10">
        <v>53472</v>
      </c>
      <c r="E180" s="10"/>
      <c r="F180" s="10">
        <v>17925</v>
      </c>
      <c r="G180" s="10"/>
      <c r="H180" s="10">
        <f t="shared" si="10"/>
        <v>35547</v>
      </c>
    </row>
    <row r="181" spans="1:8" ht="13.5">
      <c r="A181" s="10" t="s">
        <v>70</v>
      </c>
      <c r="B181" s="10">
        <v>140000</v>
      </c>
      <c r="C181" s="14"/>
      <c r="D181" s="10">
        <v>0</v>
      </c>
      <c r="E181" s="10"/>
      <c r="F181" s="10">
        <v>0</v>
      </c>
      <c r="G181" s="10"/>
      <c r="H181" s="10">
        <f t="shared" si="10"/>
        <v>140000</v>
      </c>
    </row>
    <row r="182" spans="1:8" ht="13.5">
      <c r="A182" s="10" t="s">
        <v>157</v>
      </c>
      <c r="B182" s="10">
        <v>3544631</v>
      </c>
      <c r="C182" s="14"/>
      <c r="D182" s="10">
        <v>0</v>
      </c>
      <c r="E182" s="10"/>
      <c r="F182" s="10">
        <v>0</v>
      </c>
      <c r="G182" s="10"/>
      <c r="H182" s="10">
        <f t="shared" si="10"/>
        <v>3544631</v>
      </c>
    </row>
    <row r="183" spans="1:8" ht="13.5">
      <c r="A183" s="10" t="s">
        <v>86</v>
      </c>
      <c r="B183" s="10">
        <v>19657</v>
      </c>
      <c r="C183" s="14"/>
      <c r="D183" s="10">
        <v>0</v>
      </c>
      <c r="E183" s="10"/>
      <c r="F183" s="10">
        <v>0</v>
      </c>
      <c r="G183" s="10"/>
      <c r="H183" s="10">
        <f t="shared" si="10"/>
        <v>19657</v>
      </c>
    </row>
    <row r="184" spans="1:8" ht="13.5">
      <c r="A184" s="10" t="s">
        <v>41</v>
      </c>
      <c r="B184" s="10">
        <v>334418</v>
      </c>
      <c r="C184" s="14"/>
      <c r="D184" s="10">
        <v>0</v>
      </c>
      <c r="E184" s="10"/>
      <c r="F184" s="10">
        <v>10203</v>
      </c>
      <c r="G184" s="10"/>
      <c r="H184" s="10">
        <f t="shared" si="10"/>
        <v>324215</v>
      </c>
    </row>
    <row r="185" spans="1:8" ht="13.5">
      <c r="A185" s="10" t="s">
        <v>116</v>
      </c>
      <c r="B185" s="10">
        <v>7745</v>
      </c>
      <c r="C185" s="14"/>
      <c r="D185" s="10">
        <v>135150</v>
      </c>
      <c r="E185" s="10"/>
      <c r="F185" s="10">
        <v>133964</v>
      </c>
      <c r="G185" s="10"/>
      <c r="H185" s="10">
        <f t="shared" si="9"/>
        <v>8931</v>
      </c>
    </row>
    <row r="186" spans="1:8" ht="13.5">
      <c r="A186" s="10" t="s">
        <v>148</v>
      </c>
      <c r="B186" s="10">
        <v>203552</v>
      </c>
      <c r="C186" s="14"/>
      <c r="D186" s="10">
        <v>4051</v>
      </c>
      <c r="E186" s="10"/>
      <c r="F186" s="10">
        <v>0</v>
      </c>
      <c r="G186" s="10"/>
      <c r="H186" s="10">
        <f t="shared" si="9"/>
        <v>207603</v>
      </c>
    </row>
    <row r="187" spans="1:8" ht="13.5">
      <c r="A187" s="10" t="s">
        <v>83</v>
      </c>
      <c r="B187" s="10">
        <v>18554</v>
      </c>
      <c r="C187" s="14"/>
      <c r="D187" s="10">
        <v>0</v>
      </c>
      <c r="E187" s="10"/>
      <c r="F187" s="10">
        <v>18554</v>
      </c>
      <c r="G187" s="10"/>
      <c r="H187" s="10">
        <f>+B187+D187-F187</f>
        <v>0</v>
      </c>
    </row>
    <row r="188" spans="1:8" ht="13.5">
      <c r="A188" s="10" t="s">
        <v>151</v>
      </c>
      <c r="B188" s="10">
        <v>30464</v>
      </c>
      <c r="C188" s="10"/>
      <c r="D188" s="10">
        <v>49122</v>
      </c>
      <c r="E188" s="10"/>
      <c r="F188" s="10">
        <v>0</v>
      </c>
      <c r="G188" s="10"/>
      <c r="H188" s="10">
        <f>+B188+D188-F188</f>
        <v>79586</v>
      </c>
    </row>
    <row r="189" spans="1:8" ht="13.5">
      <c r="A189" s="10" t="s">
        <v>72</v>
      </c>
      <c r="B189" s="10">
        <v>562</v>
      </c>
      <c r="C189" s="9"/>
      <c r="D189" s="10">
        <v>-562</v>
      </c>
      <c r="E189" s="10"/>
      <c r="F189" s="10">
        <v>0</v>
      </c>
      <c r="G189" s="9"/>
      <c r="H189" s="10">
        <f t="shared" si="9"/>
        <v>0</v>
      </c>
    </row>
    <row r="190" spans="1:8" ht="13.5">
      <c r="A190" s="10" t="s">
        <v>104</v>
      </c>
      <c r="B190" s="10">
        <v>40000</v>
      </c>
      <c r="C190" s="9"/>
      <c r="D190" s="10">
        <v>0</v>
      </c>
      <c r="E190" s="10"/>
      <c r="F190" s="10">
        <v>39055</v>
      </c>
      <c r="G190" s="9"/>
      <c r="H190" s="10">
        <f t="shared" si="9"/>
        <v>945</v>
      </c>
    </row>
    <row r="191" spans="1:8" ht="13.5">
      <c r="A191" s="10" t="s">
        <v>105</v>
      </c>
      <c r="B191" s="10">
        <v>28798</v>
      </c>
      <c r="C191" s="14"/>
      <c r="D191" s="10">
        <v>0</v>
      </c>
      <c r="E191" s="10"/>
      <c r="F191" s="10">
        <v>0</v>
      </c>
      <c r="G191" s="10"/>
      <c r="H191" s="10">
        <f t="shared" si="9"/>
        <v>28798</v>
      </c>
    </row>
    <row r="192" spans="1:8" ht="13.5">
      <c r="A192" s="10" t="s">
        <v>73</v>
      </c>
      <c r="B192" s="10">
        <v>41418</v>
      </c>
      <c r="C192" s="14"/>
      <c r="D192" s="10">
        <v>0</v>
      </c>
      <c r="E192" s="10"/>
      <c r="F192" s="10">
        <v>6600</v>
      </c>
      <c r="G192" s="10"/>
      <c r="H192" s="10">
        <f t="shared" si="9"/>
        <v>34818</v>
      </c>
    </row>
    <row r="193" spans="1:8" ht="13.5">
      <c r="A193" s="10" t="s">
        <v>69</v>
      </c>
      <c r="B193" s="10">
        <v>21024</v>
      </c>
      <c r="C193" s="14"/>
      <c r="D193" s="10">
        <v>0</v>
      </c>
      <c r="E193" s="10"/>
      <c r="F193" s="10">
        <v>7228</v>
      </c>
      <c r="G193" s="10"/>
      <c r="H193" s="10">
        <f t="shared" si="9"/>
        <v>13796</v>
      </c>
    </row>
    <row r="194" spans="1:8" ht="13.5">
      <c r="A194" s="10" t="s">
        <v>117</v>
      </c>
      <c r="B194" s="10">
        <v>137372</v>
      </c>
      <c r="C194" s="14"/>
      <c r="D194" s="10">
        <v>0</v>
      </c>
      <c r="E194" s="10"/>
      <c r="F194" s="10">
        <v>94708</v>
      </c>
      <c r="G194" s="10"/>
      <c r="H194" s="10">
        <f t="shared" si="9"/>
        <v>42664</v>
      </c>
    </row>
    <row r="195" spans="1:8" ht="13.5">
      <c r="A195" s="10" t="s">
        <v>74</v>
      </c>
      <c r="B195" s="10">
        <v>3467</v>
      </c>
      <c r="C195" s="14"/>
      <c r="D195" s="10">
        <v>0</v>
      </c>
      <c r="E195" s="10"/>
      <c r="F195" s="10">
        <v>0</v>
      </c>
      <c r="G195" s="10"/>
      <c r="H195" s="10">
        <f t="shared" si="9"/>
        <v>3467</v>
      </c>
    </row>
    <row r="196" spans="1:8" ht="13.5">
      <c r="A196" s="10" t="s">
        <v>159</v>
      </c>
      <c r="B196" s="10">
        <v>370798</v>
      </c>
      <c r="C196" s="14"/>
      <c r="D196" s="10">
        <v>-370798</v>
      </c>
      <c r="E196" s="10"/>
      <c r="F196" s="10">
        <v>0</v>
      </c>
      <c r="G196" s="10"/>
      <c r="H196" s="10">
        <f t="shared" si="9"/>
        <v>0</v>
      </c>
    </row>
    <row r="197" spans="1:8" ht="13.5">
      <c r="A197" s="10" t="s">
        <v>152</v>
      </c>
      <c r="B197" s="10">
        <v>40322</v>
      </c>
      <c r="C197" s="10"/>
      <c r="D197" s="10">
        <v>65553</v>
      </c>
      <c r="E197" s="10"/>
      <c r="F197" s="10">
        <v>0</v>
      </c>
      <c r="G197" s="10"/>
      <c r="H197" s="10">
        <f>+B197+D197-F197</f>
        <v>105875</v>
      </c>
    </row>
    <row r="198" spans="1:8" ht="13.5">
      <c r="A198" s="10" t="s">
        <v>44</v>
      </c>
      <c r="B198" s="17">
        <f>SUM(B173:B197)</f>
        <v>5352062</v>
      </c>
      <c r="C198" s="10"/>
      <c r="D198" s="17">
        <f>SUM(D173:D197)</f>
        <v>963290</v>
      </c>
      <c r="E198" s="10"/>
      <c r="F198" s="17">
        <f>SUM(F173:F197)</f>
        <v>443868</v>
      </c>
      <c r="G198" s="10"/>
      <c r="H198" s="17">
        <f>SUM(H173:H197)</f>
        <v>5871484</v>
      </c>
    </row>
    <row r="199" spans="1:8" ht="13.5">
      <c r="A199" s="10"/>
      <c r="B199" s="12"/>
      <c r="C199" s="10"/>
      <c r="D199" s="12"/>
      <c r="E199" s="10"/>
      <c r="F199" s="12"/>
      <c r="G199" s="10"/>
      <c r="H199" s="22"/>
    </row>
    <row r="200" spans="1:8" ht="13.5">
      <c r="A200" s="10" t="s">
        <v>172</v>
      </c>
      <c r="B200" s="10"/>
      <c r="C200" s="14"/>
      <c r="D200" s="10"/>
      <c r="E200" s="10"/>
      <c r="F200" s="10"/>
      <c r="G200" s="10"/>
      <c r="H200" s="10"/>
    </row>
    <row r="201" spans="1:8" ht="13.5">
      <c r="A201" s="10" t="s">
        <v>173</v>
      </c>
      <c r="B201" s="10">
        <v>1474490</v>
      </c>
      <c r="C201" s="14"/>
      <c r="D201" s="10">
        <v>29342</v>
      </c>
      <c r="E201" s="10"/>
      <c r="F201" s="10">
        <v>0</v>
      </c>
      <c r="G201" s="10"/>
      <c r="H201" s="10">
        <f aca="true" t="shared" si="11" ref="H201:H226">+B201+D201-F201</f>
        <v>1503832</v>
      </c>
    </row>
    <row r="202" spans="1:8" ht="13.5">
      <c r="A202" s="10" t="s">
        <v>208</v>
      </c>
      <c r="B202" s="10">
        <v>0</v>
      </c>
      <c r="C202" s="14"/>
      <c r="D202" s="10">
        <f>13015+714700</f>
        <v>727715</v>
      </c>
      <c r="E202" s="10"/>
      <c r="F202" s="10">
        <v>0</v>
      </c>
      <c r="G202" s="10"/>
      <c r="H202" s="10">
        <f t="shared" si="11"/>
        <v>727715</v>
      </c>
    </row>
    <row r="203" spans="1:8" ht="13.5">
      <c r="A203" s="10" t="s">
        <v>174</v>
      </c>
      <c r="B203" s="10">
        <v>1660115</v>
      </c>
      <c r="C203" s="14"/>
      <c r="D203" s="10">
        <v>33036</v>
      </c>
      <c r="E203" s="10"/>
      <c r="F203" s="10">
        <v>0</v>
      </c>
      <c r="G203" s="10"/>
      <c r="H203" s="10">
        <f t="shared" si="11"/>
        <v>1693151</v>
      </c>
    </row>
    <row r="204" spans="1:8" ht="13.5">
      <c r="A204" s="10" t="s">
        <v>175</v>
      </c>
      <c r="B204" s="10">
        <v>456866</v>
      </c>
      <c r="C204" s="14"/>
      <c r="D204" s="10">
        <v>9092</v>
      </c>
      <c r="E204" s="10"/>
      <c r="F204" s="10">
        <v>0</v>
      </c>
      <c r="G204" s="10"/>
      <c r="H204" s="10">
        <f t="shared" si="11"/>
        <v>465958</v>
      </c>
    </row>
    <row r="205" spans="1:8" ht="13.5">
      <c r="A205" s="10" t="s">
        <v>176</v>
      </c>
      <c r="B205" s="10">
        <v>1030111</v>
      </c>
      <c r="C205" s="14"/>
      <c r="D205" s="10">
        <v>20038</v>
      </c>
      <c r="E205" s="10"/>
      <c r="F205" s="10">
        <v>25328</v>
      </c>
      <c r="G205" s="10"/>
      <c r="H205" s="10">
        <f t="shared" si="11"/>
        <v>1024821</v>
      </c>
    </row>
    <row r="206" spans="1:8" ht="13.5">
      <c r="A206" s="10" t="s">
        <v>113</v>
      </c>
      <c r="B206" s="10">
        <v>369032</v>
      </c>
      <c r="C206" s="14"/>
      <c r="D206" s="10">
        <v>7344</v>
      </c>
      <c r="E206" s="10"/>
      <c r="F206" s="10">
        <v>0</v>
      </c>
      <c r="G206" s="10"/>
      <c r="H206" s="10">
        <f t="shared" si="11"/>
        <v>376376</v>
      </c>
    </row>
    <row r="207" spans="1:8" ht="13.5">
      <c r="A207" s="10" t="s">
        <v>177</v>
      </c>
      <c r="B207" s="10">
        <v>208222</v>
      </c>
      <c r="C207" s="14"/>
      <c r="D207" s="10">
        <v>209358</v>
      </c>
      <c r="E207" s="10"/>
      <c r="F207" s="10">
        <v>3475</v>
      </c>
      <c r="G207" s="10"/>
      <c r="H207" s="10">
        <f t="shared" si="11"/>
        <v>414105</v>
      </c>
    </row>
    <row r="208" spans="1:8" ht="13.5">
      <c r="A208" s="10" t="s">
        <v>209</v>
      </c>
      <c r="B208" s="10">
        <v>0</v>
      </c>
      <c r="C208" s="14"/>
      <c r="D208" s="10">
        <v>66425</v>
      </c>
      <c r="E208" s="10"/>
      <c r="F208" s="10">
        <v>0</v>
      </c>
      <c r="G208" s="10"/>
      <c r="H208" s="10">
        <f t="shared" si="11"/>
        <v>66425</v>
      </c>
    </row>
    <row r="209" spans="1:8" ht="13.5">
      <c r="A209" s="10" t="s">
        <v>198</v>
      </c>
      <c r="B209" s="10">
        <v>85850</v>
      </c>
      <c r="C209" s="14"/>
      <c r="D209" s="10">
        <v>2781</v>
      </c>
      <c r="E209" s="10"/>
      <c r="F209" s="10">
        <f>34859-1</f>
        <v>34858</v>
      </c>
      <c r="G209" s="10"/>
      <c r="H209" s="10">
        <f t="shared" si="11"/>
        <v>53773</v>
      </c>
    </row>
    <row r="210" spans="1:8" ht="13.5">
      <c r="A210" s="10" t="s">
        <v>178</v>
      </c>
      <c r="B210" s="10">
        <v>391586</v>
      </c>
      <c r="C210" s="14"/>
      <c r="D210" s="10">
        <v>7793</v>
      </c>
      <c r="E210" s="10"/>
      <c r="F210" s="10">
        <v>0</v>
      </c>
      <c r="G210" s="10"/>
      <c r="H210" s="10">
        <f t="shared" si="11"/>
        <v>399379</v>
      </c>
    </row>
    <row r="211" spans="1:8" ht="13.5">
      <c r="A211" s="10" t="s">
        <v>210</v>
      </c>
      <c r="B211" s="10">
        <v>0</v>
      </c>
      <c r="C211" s="14"/>
      <c r="D211" s="10">
        <v>830176</v>
      </c>
      <c r="E211" s="10"/>
      <c r="F211" s="10">
        <v>0</v>
      </c>
      <c r="G211" s="10"/>
      <c r="H211" s="10">
        <f t="shared" si="11"/>
        <v>830176</v>
      </c>
    </row>
    <row r="212" spans="1:8" ht="13.5">
      <c r="A212" s="10" t="s">
        <v>179</v>
      </c>
      <c r="B212" s="10">
        <v>2748694</v>
      </c>
      <c r="C212" s="14"/>
      <c r="D212" s="10">
        <v>288197</v>
      </c>
      <c r="E212" s="10"/>
      <c r="F212" s="10">
        <v>60798</v>
      </c>
      <c r="G212" s="10"/>
      <c r="H212" s="10">
        <f t="shared" si="11"/>
        <v>2976093</v>
      </c>
    </row>
    <row r="213" spans="1:8" ht="13.5">
      <c r="A213" s="10" t="s">
        <v>180</v>
      </c>
      <c r="B213" s="10">
        <v>285263</v>
      </c>
      <c r="C213" s="14"/>
      <c r="D213" s="10">
        <v>2344</v>
      </c>
      <c r="E213" s="10"/>
      <c r="F213" s="10">
        <v>278894</v>
      </c>
      <c r="G213" s="10"/>
      <c r="H213" s="10">
        <f t="shared" si="11"/>
        <v>8713</v>
      </c>
    </row>
    <row r="214" spans="1:8" ht="13.5">
      <c r="A214" s="10" t="s">
        <v>181</v>
      </c>
      <c r="B214" s="10">
        <v>488360</v>
      </c>
      <c r="C214" s="14"/>
      <c r="D214" s="10">
        <v>9718</v>
      </c>
      <c r="E214" s="10"/>
      <c r="F214" s="10">
        <v>0</v>
      </c>
      <c r="G214" s="10"/>
      <c r="H214" s="10">
        <f t="shared" si="11"/>
        <v>498078</v>
      </c>
    </row>
    <row r="215" spans="1:8" ht="13.5">
      <c r="A215" s="10" t="s">
        <v>182</v>
      </c>
      <c r="B215" s="10">
        <v>126764</v>
      </c>
      <c r="C215" s="14"/>
      <c r="D215" s="10">
        <v>2523</v>
      </c>
      <c r="E215" s="10"/>
      <c r="F215" s="10">
        <v>0</v>
      </c>
      <c r="G215" s="10"/>
      <c r="H215" s="10">
        <f t="shared" si="11"/>
        <v>129287</v>
      </c>
    </row>
    <row r="216" spans="1:8" ht="13.5">
      <c r="A216" s="10" t="s">
        <v>183</v>
      </c>
      <c r="B216" s="10">
        <v>692104</v>
      </c>
      <c r="C216" s="14"/>
      <c r="D216" s="10">
        <v>13773</v>
      </c>
      <c r="E216" s="10"/>
      <c r="F216" s="10">
        <v>0</v>
      </c>
      <c r="G216" s="10"/>
      <c r="H216" s="10">
        <f t="shared" si="11"/>
        <v>705877</v>
      </c>
    </row>
    <row r="217" spans="1:8" ht="13.5">
      <c r="A217" s="10" t="s">
        <v>184</v>
      </c>
      <c r="B217" s="10">
        <v>217087</v>
      </c>
      <c r="C217" s="14"/>
      <c r="D217" s="10">
        <v>4320</v>
      </c>
      <c r="E217" s="10"/>
      <c r="F217" s="10">
        <v>0</v>
      </c>
      <c r="G217" s="10"/>
      <c r="H217" s="10">
        <f t="shared" si="11"/>
        <v>221407</v>
      </c>
    </row>
    <row r="218" spans="1:8" ht="13.5">
      <c r="A218" s="10" t="s">
        <v>185</v>
      </c>
      <c r="B218" s="10">
        <v>889887</v>
      </c>
      <c r="C218" s="14"/>
      <c r="D218" s="10">
        <v>17709</v>
      </c>
      <c r="E218" s="10"/>
      <c r="F218" s="10">
        <v>0</v>
      </c>
      <c r="G218" s="10"/>
      <c r="H218" s="10">
        <f t="shared" si="11"/>
        <v>907596</v>
      </c>
    </row>
    <row r="219" spans="1:8" ht="13.5">
      <c r="A219" s="10" t="s">
        <v>186</v>
      </c>
      <c r="B219" s="10">
        <v>1382260</v>
      </c>
      <c r="C219" s="14"/>
      <c r="D219" s="10">
        <v>27507</v>
      </c>
      <c r="E219" s="10"/>
      <c r="F219" s="10">
        <v>0</v>
      </c>
      <c r="G219" s="10"/>
      <c r="H219" s="10">
        <f t="shared" si="11"/>
        <v>1409767</v>
      </c>
    </row>
    <row r="220" spans="1:8" ht="13.5">
      <c r="A220" s="10" t="s">
        <v>187</v>
      </c>
      <c r="B220" s="10">
        <v>140290</v>
      </c>
      <c r="C220" s="14"/>
      <c r="D220" s="10">
        <v>19957</v>
      </c>
      <c r="E220" s="10"/>
      <c r="F220" s="10">
        <v>0</v>
      </c>
      <c r="G220" s="10"/>
      <c r="H220" s="10">
        <f t="shared" si="11"/>
        <v>160247</v>
      </c>
    </row>
    <row r="221" spans="1:8" ht="13.5">
      <c r="A221" s="10" t="s">
        <v>207</v>
      </c>
      <c r="B221" s="10">
        <v>0</v>
      </c>
      <c r="C221" s="14"/>
      <c r="D221" s="10">
        <v>1626083</v>
      </c>
      <c r="E221" s="10"/>
      <c r="F221" s="10">
        <v>0</v>
      </c>
      <c r="G221" s="10"/>
      <c r="H221" s="10">
        <f t="shared" si="11"/>
        <v>1626083</v>
      </c>
    </row>
    <row r="222" spans="1:8" ht="13.5">
      <c r="A222" s="10" t="s">
        <v>188</v>
      </c>
      <c r="B222" s="10">
        <v>313579</v>
      </c>
      <c r="C222" s="14"/>
      <c r="D222" s="10">
        <v>40051</v>
      </c>
      <c r="E222" s="10"/>
      <c r="F222" s="10">
        <v>0</v>
      </c>
      <c r="G222" s="10"/>
      <c r="H222" s="10">
        <f t="shared" si="11"/>
        <v>353630</v>
      </c>
    </row>
    <row r="223" spans="1:8" ht="13.5">
      <c r="A223" s="10" t="s">
        <v>189</v>
      </c>
      <c r="B223" s="10">
        <v>960675</v>
      </c>
      <c r="C223" s="14"/>
      <c r="D223" s="10">
        <v>18642</v>
      </c>
      <c r="E223" s="10"/>
      <c r="F223" s="10">
        <v>257783</v>
      </c>
      <c r="G223" s="10"/>
      <c r="H223" s="10">
        <f t="shared" si="11"/>
        <v>721534</v>
      </c>
    </row>
    <row r="224" spans="1:8" ht="13.5">
      <c r="A224" s="10" t="s">
        <v>190</v>
      </c>
      <c r="B224" s="10">
        <v>1331965</v>
      </c>
      <c r="C224" s="14"/>
      <c r="D224" s="10">
        <v>25821</v>
      </c>
      <c r="E224" s="10"/>
      <c r="F224" s="10">
        <v>76145</v>
      </c>
      <c r="G224" s="10"/>
      <c r="H224" s="10">
        <f t="shared" si="11"/>
        <v>1281641</v>
      </c>
    </row>
    <row r="225" spans="1:8" ht="13.5">
      <c r="A225" s="10" t="s">
        <v>191</v>
      </c>
      <c r="B225" s="10">
        <v>253447</v>
      </c>
      <c r="C225" s="14"/>
      <c r="D225" s="10">
        <v>5044</v>
      </c>
      <c r="E225" s="10"/>
      <c r="F225" s="10">
        <v>0</v>
      </c>
      <c r="G225" s="10"/>
      <c r="H225" s="10">
        <f t="shared" si="11"/>
        <v>258491</v>
      </c>
    </row>
    <row r="226" spans="1:8" ht="13.5">
      <c r="A226" s="10" t="s">
        <v>192</v>
      </c>
      <c r="B226" s="10">
        <v>334884</v>
      </c>
      <c r="C226" s="14"/>
      <c r="D226" s="10">
        <v>6664</v>
      </c>
      <c r="E226" s="10"/>
      <c r="F226" s="10">
        <v>0</v>
      </c>
      <c r="G226" s="10"/>
      <c r="H226" s="10">
        <f t="shared" si="11"/>
        <v>341548</v>
      </c>
    </row>
    <row r="227" spans="1:8" ht="13.5">
      <c r="A227" s="10" t="s">
        <v>193</v>
      </c>
      <c r="B227" s="17">
        <f>SUM(B201:B226)</f>
        <v>15841531</v>
      </c>
      <c r="C227" s="10"/>
      <c r="D227" s="17">
        <f>SUM(D201:D226)</f>
        <v>4051453</v>
      </c>
      <c r="E227" s="10"/>
      <c r="F227" s="17">
        <f>SUM(F201:F226)</f>
        <v>737281</v>
      </c>
      <c r="G227" s="10"/>
      <c r="H227" s="17">
        <f>SUM(H201:H226)</f>
        <v>19155703</v>
      </c>
    </row>
    <row r="228" spans="1:8" ht="13.5">
      <c r="A228" s="10"/>
      <c r="B228" s="10"/>
      <c r="C228" s="14"/>
      <c r="D228" s="10"/>
      <c r="E228" s="10"/>
      <c r="F228" s="10"/>
      <c r="G228" s="10"/>
      <c r="H228" s="10"/>
    </row>
    <row r="229" spans="1:8" ht="13.5">
      <c r="A229" s="10" t="s">
        <v>61</v>
      </c>
      <c r="B229" s="12"/>
      <c r="C229" s="10"/>
      <c r="D229" s="12"/>
      <c r="E229" s="10"/>
      <c r="F229" s="12"/>
      <c r="G229" s="10"/>
      <c r="H229" s="12"/>
    </row>
    <row r="230" spans="1:8" ht="13.5">
      <c r="A230" s="10" t="s">
        <v>199</v>
      </c>
      <c r="B230" s="12">
        <v>1240616</v>
      </c>
      <c r="C230" s="10"/>
      <c r="D230" s="12">
        <v>0</v>
      </c>
      <c r="E230" s="10"/>
      <c r="F230" s="12">
        <v>0</v>
      </c>
      <c r="G230" s="10"/>
      <c r="H230" s="12">
        <f aca="true" t="shared" si="12" ref="H230:H244">+B230+D230-F230</f>
        <v>1240616</v>
      </c>
    </row>
    <row r="231" spans="1:8" ht="13.5">
      <c r="A231" s="10" t="s">
        <v>87</v>
      </c>
      <c r="B231" s="12">
        <v>0</v>
      </c>
      <c r="C231" s="10"/>
      <c r="D231" s="12">
        <v>-276035</v>
      </c>
      <c r="E231" s="10"/>
      <c r="F231" s="12">
        <v>-276035</v>
      </c>
      <c r="G231" s="10"/>
      <c r="H231" s="12">
        <f>+B231+D231-F231</f>
        <v>0</v>
      </c>
    </row>
    <row r="232" spans="1:8" ht="13.5">
      <c r="A232" s="10" t="s">
        <v>82</v>
      </c>
      <c r="B232" s="12">
        <v>536982</v>
      </c>
      <c r="C232" s="10"/>
      <c r="D232" s="12">
        <v>0</v>
      </c>
      <c r="E232" s="10"/>
      <c r="F232" s="12">
        <v>0</v>
      </c>
      <c r="G232" s="10"/>
      <c r="H232" s="12">
        <f>+B232+D232-F232</f>
        <v>536982</v>
      </c>
    </row>
    <row r="233" spans="1:8" ht="13.5">
      <c r="A233" s="10" t="s">
        <v>206</v>
      </c>
      <c r="B233" s="12">
        <v>0</v>
      </c>
      <c r="C233" s="10"/>
      <c r="D233" s="12">
        <v>400000</v>
      </c>
      <c r="E233" s="10"/>
      <c r="F233" s="12">
        <v>149000</v>
      </c>
      <c r="G233" s="10"/>
      <c r="H233" s="12">
        <f>+B233+D233-F233</f>
        <v>251000</v>
      </c>
    </row>
    <row r="234" spans="1:8" ht="13.5">
      <c r="A234" s="10" t="s">
        <v>205</v>
      </c>
      <c r="B234" s="12">
        <v>0</v>
      </c>
      <c r="C234" s="10"/>
      <c r="D234" s="12">
        <v>-4221</v>
      </c>
      <c r="E234" s="10"/>
      <c r="F234" s="12">
        <v>-4221</v>
      </c>
      <c r="G234" s="10"/>
      <c r="H234" s="12">
        <f>+B234+D234-F234</f>
        <v>0</v>
      </c>
    </row>
    <row r="235" spans="1:8" ht="13.5">
      <c r="A235" s="10" t="s">
        <v>220</v>
      </c>
      <c r="B235" s="10">
        <v>16213</v>
      </c>
      <c r="C235" s="10"/>
      <c r="D235" s="12">
        <v>0</v>
      </c>
      <c r="E235" s="10"/>
      <c r="F235" s="12">
        <v>0</v>
      </c>
      <c r="G235" s="10"/>
      <c r="H235" s="12">
        <f t="shared" si="12"/>
        <v>16213</v>
      </c>
    </row>
    <row r="236" spans="1:8" ht="13.5">
      <c r="A236" s="10" t="s">
        <v>169</v>
      </c>
      <c r="B236" s="10">
        <v>25000</v>
      </c>
      <c r="C236" s="10"/>
      <c r="D236" s="12">
        <v>1093000</v>
      </c>
      <c r="E236" s="10"/>
      <c r="F236" s="12">
        <v>608950</v>
      </c>
      <c r="G236" s="10"/>
      <c r="H236" s="12">
        <f t="shared" si="12"/>
        <v>509050</v>
      </c>
    </row>
    <row r="237" spans="1:8" ht="13.5">
      <c r="A237" s="10" t="s">
        <v>160</v>
      </c>
      <c r="B237" s="10">
        <v>0</v>
      </c>
      <c r="C237" s="10"/>
      <c r="D237" s="12">
        <v>28687516</v>
      </c>
      <c r="E237" s="10"/>
      <c r="F237" s="12">
        <v>28687516</v>
      </c>
      <c r="G237" s="10"/>
      <c r="H237" s="12">
        <f t="shared" si="12"/>
        <v>0</v>
      </c>
    </row>
    <row r="238" spans="1:8" ht="13.5">
      <c r="A238" s="10" t="s">
        <v>200</v>
      </c>
      <c r="B238" s="10">
        <v>180000</v>
      </c>
      <c r="C238" s="10"/>
      <c r="D238" s="12">
        <v>2200000</v>
      </c>
      <c r="E238" s="10"/>
      <c r="F238" s="12">
        <v>2380000</v>
      </c>
      <c r="G238" s="10"/>
      <c r="H238" s="12">
        <f t="shared" si="12"/>
        <v>0</v>
      </c>
    </row>
    <row r="239" spans="1:8" ht="13.5">
      <c r="A239" s="10" t="s">
        <v>184</v>
      </c>
      <c r="B239" s="10">
        <v>0</v>
      </c>
      <c r="C239" s="10"/>
      <c r="D239" s="12">
        <v>14414</v>
      </c>
      <c r="E239" s="10"/>
      <c r="F239" s="12">
        <v>14414</v>
      </c>
      <c r="G239" s="10"/>
      <c r="H239" s="12">
        <f t="shared" si="12"/>
        <v>0</v>
      </c>
    </row>
    <row r="240" spans="1:8" ht="13.5">
      <c r="A240" s="10" t="s">
        <v>201</v>
      </c>
      <c r="B240" s="10">
        <v>132991</v>
      </c>
      <c r="C240" s="10"/>
      <c r="D240" s="12">
        <v>0</v>
      </c>
      <c r="E240" s="10"/>
      <c r="F240" s="12">
        <v>0</v>
      </c>
      <c r="G240" s="10"/>
      <c r="H240" s="12">
        <f t="shared" si="12"/>
        <v>132991</v>
      </c>
    </row>
    <row r="241" spans="1:8" ht="13.5">
      <c r="A241" s="10" t="s">
        <v>170</v>
      </c>
      <c r="B241" s="10">
        <v>538083</v>
      </c>
      <c r="C241" s="10"/>
      <c r="D241" s="12">
        <v>0</v>
      </c>
      <c r="E241" s="10"/>
      <c r="F241" s="12">
        <v>0</v>
      </c>
      <c r="G241" s="10"/>
      <c r="H241" s="12">
        <f t="shared" si="12"/>
        <v>538083</v>
      </c>
    </row>
    <row r="242" spans="1:8" ht="13.5">
      <c r="A242" s="10" t="s">
        <v>149</v>
      </c>
      <c r="B242" s="10">
        <v>41220</v>
      </c>
      <c r="C242" s="14"/>
      <c r="D242" s="12">
        <v>-41220</v>
      </c>
      <c r="E242" s="10"/>
      <c r="F242" s="12">
        <v>0</v>
      </c>
      <c r="G242" s="10"/>
      <c r="H242" s="12">
        <f>+B242+D242-F242</f>
        <v>0</v>
      </c>
    </row>
    <row r="243" spans="1:8" ht="13.5">
      <c r="A243" s="10" t="s">
        <v>126</v>
      </c>
      <c r="B243" s="10">
        <v>0</v>
      </c>
      <c r="C243" s="14"/>
      <c r="D243" s="12">
        <v>49577</v>
      </c>
      <c r="E243" s="10"/>
      <c r="F243" s="12">
        <v>49577</v>
      </c>
      <c r="G243" s="10"/>
      <c r="H243" s="12">
        <f t="shared" si="12"/>
        <v>0</v>
      </c>
    </row>
    <row r="244" spans="1:8" ht="13.5">
      <c r="A244" s="10" t="s">
        <v>204</v>
      </c>
      <c r="B244" s="12">
        <v>0</v>
      </c>
      <c r="C244" s="10"/>
      <c r="D244" s="12">
        <v>159332</v>
      </c>
      <c r="E244" s="10"/>
      <c r="F244" s="12">
        <v>159332</v>
      </c>
      <c r="G244" s="10"/>
      <c r="H244" s="12">
        <f t="shared" si="12"/>
        <v>0</v>
      </c>
    </row>
    <row r="245" spans="1:8" ht="13.5">
      <c r="A245" s="10" t="s">
        <v>62</v>
      </c>
      <c r="B245" s="16">
        <f>SUM(B230:B244)</f>
        <v>2711105</v>
      </c>
      <c r="C245" s="10"/>
      <c r="D245" s="16">
        <f>SUM(D230:D244)</f>
        <v>32282363</v>
      </c>
      <c r="E245" s="10"/>
      <c r="F245" s="16">
        <f>SUM(F230:F244)</f>
        <v>31768533</v>
      </c>
      <c r="G245" s="10"/>
      <c r="H245" s="16">
        <f>SUM(H230:H244)</f>
        <v>3224935</v>
      </c>
    </row>
    <row r="246" spans="1:8" ht="13.5">
      <c r="A246" s="10"/>
      <c r="B246" s="12"/>
      <c r="C246" s="10"/>
      <c r="D246" s="12"/>
      <c r="E246" s="10"/>
      <c r="F246" s="12"/>
      <c r="G246" s="10"/>
      <c r="H246" s="12"/>
    </row>
    <row r="247" spans="1:8" ht="14.25" thickBot="1">
      <c r="A247" s="10" t="s">
        <v>42</v>
      </c>
      <c r="B247" s="20">
        <f>B245+B198+B170+B55+B32+B227</f>
        <v>222169719</v>
      </c>
      <c r="C247" s="10"/>
      <c r="D247" s="20">
        <f>D245+D198+D170+D55+D32+D227</f>
        <v>72541050</v>
      </c>
      <c r="E247" s="10"/>
      <c r="F247" s="20">
        <f>F245+F198+F170+F55+F32+F227</f>
        <v>93406625</v>
      </c>
      <c r="G247" s="10"/>
      <c r="H247" s="20">
        <f>H245+H198+H170+H55+H32+H227</f>
        <v>201304144</v>
      </c>
    </row>
    <row r="248" spans="1:8" ht="14.25" thickTop="1">
      <c r="A248" s="10"/>
      <c r="B248" s="10"/>
      <c r="C248" s="10"/>
      <c r="D248" s="10"/>
      <c r="E248" s="10"/>
      <c r="F248" s="10"/>
      <c r="G248" s="10"/>
      <c r="H248" s="10"/>
    </row>
    <row r="249" spans="1:8" ht="13.5">
      <c r="A249" s="10"/>
      <c r="B249" s="10"/>
      <c r="C249" s="10"/>
      <c r="D249" s="10"/>
      <c r="E249" s="10"/>
      <c r="F249" s="10"/>
      <c r="G249" s="10"/>
      <c r="H249" s="10"/>
    </row>
    <row r="250" spans="1:8" ht="13.5">
      <c r="A250" s="10"/>
      <c r="B250" s="10"/>
      <c r="C250" s="10"/>
      <c r="D250" s="10"/>
      <c r="E250" s="10"/>
      <c r="F250" s="10"/>
      <c r="G250" s="10"/>
      <c r="H250" s="10"/>
    </row>
    <row r="251" spans="1:8" ht="13.5">
      <c r="A251" s="10"/>
      <c r="B251" s="10"/>
      <c r="C251" s="10"/>
      <c r="D251" s="10"/>
      <c r="E251" s="10"/>
      <c r="F251" s="10"/>
      <c r="G251" s="10"/>
      <c r="H251" s="10"/>
    </row>
    <row r="252" spans="1:10" ht="13.5">
      <c r="A252" s="12"/>
      <c r="B252" s="12"/>
      <c r="C252" s="12"/>
      <c r="D252" s="12"/>
      <c r="E252" s="12"/>
      <c r="F252" s="12"/>
      <c r="G252" s="12"/>
      <c r="H252" s="12"/>
      <c r="I252" s="28"/>
      <c r="J252" s="27"/>
    </row>
    <row r="253" spans="1:10" ht="13.5">
      <c r="A253" s="12"/>
      <c r="B253" s="12"/>
      <c r="C253" s="12"/>
      <c r="D253" s="12"/>
      <c r="E253" s="12"/>
      <c r="F253" s="12"/>
      <c r="G253" s="12"/>
      <c r="H253" s="12"/>
      <c r="I253" s="28"/>
      <c r="J253" s="27"/>
    </row>
    <row r="254" spans="1:10" ht="13.5">
      <c r="A254" s="29"/>
      <c r="B254" s="12"/>
      <c r="C254" s="12"/>
      <c r="D254" s="12"/>
      <c r="E254" s="12"/>
      <c r="F254" s="12"/>
      <c r="G254" s="12"/>
      <c r="H254" s="12"/>
      <c r="I254" s="28"/>
      <c r="J254" s="27"/>
    </row>
    <row r="255" spans="1:10" ht="13.5">
      <c r="A255" s="29"/>
      <c r="B255" s="12"/>
      <c r="C255" s="12"/>
      <c r="D255" s="12"/>
      <c r="E255" s="12"/>
      <c r="F255" s="12"/>
      <c r="G255" s="12"/>
      <c r="H255" s="12"/>
      <c r="I255" s="28"/>
      <c r="J255" s="27"/>
    </row>
    <row r="256" spans="1:10" ht="13.5">
      <c r="A256" s="12"/>
      <c r="B256" s="12"/>
      <c r="C256" s="12"/>
      <c r="D256" s="12"/>
      <c r="E256" s="12"/>
      <c r="F256" s="12"/>
      <c r="G256" s="12"/>
      <c r="H256" s="12"/>
      <c r="I256" s="28"/>
      <c r="J256" s="27"/>
    </row>
    <row r="257" spans="1:10" ht="13.5">
      <c r="A257" s="12"/>
      <c r="B257" s="12"/>
      <c r="C257" s="12"/>
      <c r="D257" s="12"/>
      <c r="E257" s="12"/>
      <c r="F257" s="12"/>
      <c r="G257" s="12"/>
      <c r="H257" s="12"/>
      <c r="I257" s="28"/>
      <c r="J257" s="27"/>
    </row>
    <row r="258" spans="1:10" ht="13.5">
      <c r="A258" s="29"/>
      <c r="B258" s="30"/>
      <c r="C258" s="31"/>
      <c r="D258" s="30"/>
      <c r="E258" s="31"/>
      <c r="F258" s="30"/>
      <c r="G258" s="31"/>
      <c r="H258" s="30"/>
      <c r="I258" s="28"/>
      <c r="J258" s="27"/>
    </row>
    <row r="259" spans="1:10" ht="13.5">
      <c r="A259" s="12"/>
      <c r="B259" s="30"/>
      <c r="C259" s="31"/>
      <c r="D259" s="30"/>
      <c r="E259" s="31"/>
      <c r="F259" s="30"/>
      <c r="G259" s="31"/>
      <c r="H259" s="30"/>
      <c r="I259" s="28"/>
      <c r="J259" s="27"/>
    </row>
    <row r="260" spans="1:10" ht="12.75">
      <c r="A260" s="32"/>
      <c r="B260" s="28"/>
      <c r="C260" s="28"/>
      <c r="D260" s="28"/>
      <c r="E260" s="28"/>
      <c r="F260" s="28"/>
      <c r="G260" s="28"/>
      <c r="H260" s="28"/>
      <c r="I260" s="28"/>
      <c r="J260" s="27"/>
    </row>
    <row r="261" spans="1:10" ht="12.75">
      <c r="A261" s="32"/>
      <c r="B261" s="32"/>
      <c r="C261" s="32"/>
      <c r="D261" s="32"/>
      <c r="E261" s="32"/>
      <c r="F261" s="32"/>
      <c r="G261" s="32"/>
      <c r="H261" s="32"/>
      <c r="I261" s="28"/>
      <c r="J261" s="27"/>
    </row>
    <row r="262" spans="1:8" ht="12.75">
      <c r="A262" s="3" t="s">
        <v>2</v>
      </c>
      <c r="B262" s="1"/>
      <c r="C262" s="1"/>
      <c r="D262" s="1"/>
      <c r="E262" s="1"/>
      <c r="F262" s="1"/>
      <c r="G262" s="1"/>
      <c r="H262" s="1"/>
    </row>
    <row r="263" spans="1:8" ht="12.75">
      <c r="A263" s="3" t="s">
        <v>2</v>
      </c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</sheetData>
  <sheetProtection/>
  <mergeCells count="5">
    <mergeCell ref="B6:H6"/>
    <mergeCell ref="C4:G4"/>
    <mergeCell ref="B3:H3"/>
    <mergeCell ref="B5:H5"/>
    <mergeCell ref="A3:A6"/>
  </mergeCells>
  <conditionalFormatting sqref="A108:H108 A228:H247 A94:A95 A110:H226 A96:H105 A12:H93">
    <cfRule type="expression" priority="13" dxfId="0" stopIfTrue="1">
      <formula>MOD(ROW(),2)=0</formula>
    </cfRule>
  </conditionalFormatting>
  <conditionalFormatting sqref="A109:H109">
    <cfRule type="expression" priority="11" dxfId="0" stopIfTrue="1">
      <formula>MOD(ROW(),2)=0</formula>
    </cfRule>
  </conditionalFormatting>
  <conditionalFormatting sqref="B94:H95">
    <cfRule type="expression" priority="9" dxfId="0" stopIfTrue="1">
      <formula>MOD(ROW(),2)=0</formula>
    </cfRule>
  </conditionalFormatting>
  <conditionalFormatting sqref="A106:H106">
    <cfRule type="expression" priority="8" dxfId="0" stopIfTrue="1">
      <formula>MOD(ROW(),2)=0</formula>
    </cfRule>
  </conditionalFormatting>
  <conditionalFormatting sqref="A107:H107">
    <cfRule type="expression" priority="7" dxfId="0" stopIfTrue="1">
      <formula>MOD(ROW(),2)=0</formula>
    </cfRule>
  </conditionalFormatting>
  <conditionalFormatting sqref="A227:H227">
    <cfRule type="expression" priority="3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alignWithMargins="0">
    <oddFooter>&amp;R&amp;"Goudy Old Style,Regular"Page &amp;P of &amp;N</oddFooter>
  </headerFooter>
  <rowBreaks count="2" manualBreakCount="2">
    <brk id="56" max="255" man="1"/>
    <brk id="228" max="255" man="1"/>
  </rowBreaks>
  <ignoredErrors>
    <ignoredError sqref="H16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2015-08-14T18:55:49Z</cp:lastPrinted>
  <dcterms:created xsi:type="dcterms:W3CDTF">2004-07-20T19:35:16Z</dcterms:created>
  <dcterms:modified xsi:type="dcterms:W3CDTF">2015-10-02T20:16:54Z</dcterms:modified>
  <cp:category/>
  <cp:version/>
  <cp:contentType/>
  <cp:contentStatus/>
</cp:coreProperties>
</file>