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'LSU-BR'!$A$1:$H$247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<sst xmlns="http://schemas.openxmlformats.org/spreadsheetml/2006/main" count="242" uniqueCount="223">
  <si>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</si>
  <si>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</si>
  <si>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</si>
  <si>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</si>
  <si>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</si>
  <si>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</si>
  <si>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</si>
  <si>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</si>
  <si>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</si>
  <si>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</si>
  <si>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</si>
  <si>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</si>
  <si>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</si>
  <si>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</si>
  <si>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</si>
  <si>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</si>
  <si>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</si>
  <si>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</si>
  <si>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</si>
  <si>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</si>
  <si>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</si>
  <si>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</si>
  <si>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</si>
  <si>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</si>
  <si>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</si>
  <si>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</si>
  <si>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</si>
  <si>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</si>
  <si>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</si>
  <si>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</si>
  <si>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</si>
  <si>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</si>
  <si>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</si>
  <si>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</si>
  <si>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</si>
  <si>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</si>
  <si>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</si>
  <si>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McVoy hall</t>
  </si>
  <si>
    <t xml:space="preserve">       Miller hall</t>
  </si>
  <si>
    <t xml:space="preserve">       West campus apartments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</si>
  <si>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</si>
  <si>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</si>
  <si>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</si>
  <si>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</si>
  <si>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</si>
  <si>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</si>
  <si>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</si>
  <si>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</si>
  <si>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</si>
  <si>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Maintenance reserves -</t>
  </si>
  <si>
    <t xml:space="preserve">       Child care center</t>
  </si>
  <si>
    <t xml:space="preserve">     Parking structure project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</si>
  <si>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</si>
  <si>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</si>
  <si>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</si>
  <si>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</si>
  <si>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</si>
  <si>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Grace King hall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</si>
  <si>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</si>
  <si>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</si>
  <si>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</si>
  <si>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</si>
  <si>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</si>
  <si>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</si>
  <si>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</si>
  <si>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</si>
  <si>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</si>
  <si>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</si>
  <si>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</si>
  <si>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</si>
  <si>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  Electron microscope service center</t>
  </si>
  <si>
    <t xml:space="preserve">     Frey building service equipment upgrades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</si>
  <si>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</si>
  <si>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</si>
  <si>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</si>
  <si>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</si>
  <si>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</si>
  <si>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</si>
  <si>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</si>
  <si>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</si>
  <si>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</si>
  <si>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</si>
  <si>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Network 2010</t>
  </si>
  <si>
    <t>SFP</t>
  </si>
  <si>
    <t xml:space="preserve">     Union --</t>
  </si>
  <si>
    <t xml:space="preserve">       Parking lot at gourrier and nicholson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</si>
  <si>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</si>
  <si>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</si>
  <si>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</si>
  <si>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</si>
  <si>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</si>
  <si>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</si>
  <si>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</si>
  <si>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</si>
  <si>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  Veterinary teaching hospital service center</t>
  </si>
  <si>
    <t xml:space="preserve">       Gene probes and expression lab service center</t>
  </si>
  <si>
    <t xml:space="preserve">     Classroom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</si>
  <si>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</si>
  <si>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</si>
  <si>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</si>
  <si>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</si>
  <si>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</si>
  <si>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Business education complex</t>
  </si>
  <si>
    <t xml:space="preserve">     Energy, coast and environment building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</si>
  <si>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</si>
  <si>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</si>
  <si>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</si>
  <si>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</si>
  <si>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Acadian parking lot</t>
  </si>
  <si>
    <t xml:space="preserve">       South stadium parking lot</t>
  </si>
  <si>
    <t xml:space="preserve">     Band hall</t>
  </si>
  <si>
    <t xml:space="preserve">     University Auxiliary Services --</t>
  </si>
  <si>
    <t xml:space="preserve">     Hatcher hall renovations</t>
  </si>
  <si>
    <t xml:space="preserve">     Kirby Smith hall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</si>
  <si>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</si>
  <si>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</si>
  <si>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</si>
  <si>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</si>
  <si>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</si>
  <si>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</si>
  <si>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 Parking structure project</t>
  </si>
  <si>
    <t xml:space="preserve">       Alex Box stadium</t>
  </si>
  <si>
    <t xml:space="preserve">       Parking garage</t>
  </si>
  <si>
    <t xml:space="preserve">       Parking surface lots, geotech, traffic control</t>
  </si>
  <si>
    <t xml:space="preserve">       Women's softball complex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</si>
  <si>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</si>
  <si>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</si>
  <si>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</si>
  <si>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</si>
  <si>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</si>
  <si>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</si>
  <si>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</si>
  <si>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Rural life museum visitor parking</t>
  </si>
  <si>
    <t xml:space="preserve">     River road warehouse renovation</t>
  </si>
  <si>
    <t xml:space="preserve">     The 5 dining hall</t>
  </si>
  <si>
    <t xml:space="preserve">       Alex box</t>
  </si>
  <si>
    <t xml:space="preserve">       Tiger park</t>
  </si>
  <si>
    <t xml:space="preserve">       Tiger gift center</t>
  </si>
  <si>
    <t xml:space="preserve">       X174 parking lot</t>
  </si>
  <si>
    <t xml:space="preserve">       624 parking lot</t>
  </si>
  <si>
    <t xml:space="preserve">       Restricted streets</t>
  </si>
  <si>
    <t xml:space="preserve">       University recreation </t>
  </si>
  <si>
    <t xml:space="preserve">       University recreation fields</t>
  </si>
  <si>
    <t xml:space="preserve">       Union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</si>
  <si>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</si>
  <si>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</si>
  <si>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</si>
  <si>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</si>
  <si>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</si>
  <si>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South campus materials fabrication lab</t>
  </si>
  <si>
    <t xml:space="preserve">       Copy and mail retail dining</t>
  </si>
  <si>
    <t xml:space="preserve">     Life sciences vivarium</t>
  </si>
  <si>
    <t xml:space="preserve">     French house roof replacement</t>
  </si>
  <si>
    <t xml:space="preserve">     Child care center</t>
  </si>
  <si>
    <t xml:space="preserve">       Annie Boyd hall renovation</t>
  </si>
  <si>
    <t xml:space="preserve">       New residence hall</t>
  </si>
  <si>
    <t xml:space="preserve">     Window replacements</t>
  </si>
  <si>
    <t xml:space="preserve">     Laboratory school </t>
  </si>
  <si>
    <t xml:space="preserve">     University recreation facility maintenance</t>
  </si>
  <si>
    <t xml:space="preserve">       Bernie Moore track stadium</t>
  </si>
  <si>
    <t xml:space="preserve">       Basketball practice facility</t>
  </si>
  <si>
    <t xml:space="preserve">       Rural life museum visitor center</t>
  </si>
  <si>
    <t xml:space="preserve">     Campus police - surveillance cameras</t>
  </si>
  <si>
    <t xml:space="preserve">     Grand Isle oyster hatchery</t>
  </si>
  <si>
    <t xml:space="preserve">       Kirby Smith hall</t>
  </si>
  <si>
    <t xml:space="preserve">     Student health center</t>
  </si>
  <si>
    <t xml:space="preserve">       Theatre </t>
  </si>
  <si>
    <t xml:space="preserve">       Tiger lair renovations</t>
  </si>
  <si>
    <t xml:space="preserve">     Athletic facilities</t>
  </si>
  <si>
    <t xml:space="preserve">     South campus land acquisition</t>
  </si>
  <si>
    <t xml:space="preserve">       Maddox field house upgrades</t>
  </si>
  <si>
    <t xml:space="preserve">     Athletic maintenance and risk reserve</t>
  </si>
  <si>
    <t xml:space="preserve">       West Laville</t>
  </si>
  <si>
    <t xml:space="preserve">       Lab School elementary wing</t>
  </si>
  <si>
    <t xml:space="preserve">       Tiger band hall</t>
  </si>
  <si>
    <t xml:space="preserve">     Union Career Services renovation</t>
  </si>
  <si>
    <t xml:space="preserve">     Union renovation</t>
  </si>
  <si>
    <t xml:space="preserve">     Acadian hall life safety upgrade</t>
  </si>
  <si>
    <t xml:space="preserve">     Hatcher hall renovation</t>
  </si>
  <si>
    <t xml:space="preserve">     University recreation complex</t>
  </si>
  <si>
    <t xml:space="preserve">     Cox center repairs</t>
  </si>
  <si>
    <t xml:space="preserve">     Eprocurement project</t>
  </si>
  <si>
    <t xml:space="preserve">       System software</t>
  </si>
  <si>
    <t xml:space="preserve">       Old President's house </t>
  </si>
  <si>
    <t xml:space="preserve">     Student media broadcast set</t>
  </si>
  <si>
    <t xml:space="preserve">     Veterinary medicine large animal disease isolation unit</t>
  </si>
  <si>
    <t xml:space="preserve">     Acadian hall life safety upgrades</t>
  </si>
  <si>
    <t xml:space="preserve">     Old engineering shop renovation</t>
  </si>
  <si>
    <t xml:space="preserve">     Career services renovation at Student Union</t>
  </si>
  <si>
    <t xml:space="preserve">     Mechanical plant</t>
  </si>
  <si>
    <t xml:space="preserve">     Parking garage</t>
  </si>
  <si>
    <t xml:space="preserve">     Parking, traffic, and transportation --</t>
  </si>
  <si>
    <t>For the year ended June 30, 2013</t>
  </si>
  <si>
    <t xml:space="preserve">       Career services union renovation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</si>
  <si>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</si>
  <si>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</si>
  <si>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</si>
  <si>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</si>
  <si>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lifecycle replacement</t>
  </si>
  <si>
    <t xml:space="preserve">     High performance computing infrastructure</t>
  </si>
  <si>
    <t xml:space="preserve">       Housing master plan</t>
  </si>
  <si>
    <t xml:space="preserve">       West Lakeshore house</t>
  </si>
  <si>
    <t xml:space="preserve">     Speech and hearing clinic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</si>
  <si>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</si>
  <si>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</si>
  <si>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</si>
  <si>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</si>
  <si>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</si>
  <si>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Assembly center concourse and woman's lockeroom</t>
  </si>
  <si>
    <t xml:space="preserve">     Natatorium renovations</t>
  </si>
  <si>
    <t xml:space="preserve">     Tiger stadium locker room </t>
  </si>
  <si>
    <t xml:space="preserve">     Tiger stadium restroom exhaust system</t>
  </si>
  <si>
    <t xml:space="preserve">     Tiger stadium waterproof and bleacher replacement</t>
  </si>
  <si>
    <t xml:space="preserve">     Tiger stadium window replacement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</si>
  <si>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</si>
  <si>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</si>
  <si>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</si>
  <si>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</si>
  <si>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Hill Memorial chiller</t>
  </si>
  <si>
    <t xml:space="preserve">     University Recreation complex</t>
  </si>
  <si>
    <t xml:space="preserve">     Tiger Stadium renovations</t>
  </si>
  <si>
    <t xml:space="preserve">     Natatorium renovation</t>
  </si>
  <si>
    <t xml:space="preserve">     Kirby Smith hall activation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</si>
</sst>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43" fontId="2" fillId="33" borderId="0" xfId="42" applyFont="1" applyFill="1" applyAlignment="1">
      <alignment/>
    </xf>
    <xf numFmtId="164" fontId="2" fillId="0" borderId="0" xfId="42" applyNumberFormat="1" applyFont="1" applyFill="1" applyAlignment="1">
      <alignment/>
    </xf>
    <xf numFmtId="43" fontId="2" fillId="0" borderId="0" xfId="42" applyFont="1" applyFill="1" applyBorder="1" applyAlignment="1" applyProtection="1">
      <alignment vertical="center"/>
      <protection/>
    </xf>
    <xf numFmtId="164" fontId="2" fillId="0" borderId="0" xfId="42" applyNumberFormat="1" applyFont="1" applyAlignment="1">
      <alignment/>
    </xf>
    <xf numFmtId="164" fontId="0" fillId="0" borderId="0" xfId="0" applyNumberFormat="1" applyFill="1" applyAlignment="1">
      <alignment/>
    </xf>
    <xf numFmtId="43" fontId="2" fillId="0" borderId="0" xfId="42" applyFont="1" applyFill="1" applyBorder="1" applyAlignment="1">
      <alignment/>
    </xf>
    <xf numFmtId="164" fontId="2" fillId="8" borderId="0" xfId="42" applyNumberFormat="1" applyFont="1" applyFill="1" applyAlignment="1">
      <alignment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7.57421875" style="2" bestFit="1" customWidth="1"/>
    <col min="2" max="2" width="15.42187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3.421875" style="26" bestFit="1" customWidth="1"/>
    <col min="11" max="11" width="9.8515625" style="26" bestFit="1" customWidth="1"/>
    <col min="12" max="12" width="11.140625" style="31" bestFit="1" customWidth="1"/>
    <col min="13" max="13" width="9.00390625" style="31" bestFit="1" customWidth="1"/>
    <col min="14" max="16384" width="9.140625" style="2" customWidth="1"/>
  </cols>
  <sheetData>
    <row r="1" spans="1:13" ht="13.5" customHeight="1">
      <c r="A1" s="29"/>
      <c r="J1" s="27"/>
      <c r="K1" s="27"/>
      <c r="L1" s="33"/>
      <c r="M1" s="33"/>
    </row>
    <row r="2" spans="1:13" ht="13.5" customHeight="1">
      <c r="A2" s="29"/>
      <c r="J2" s="27"/>
      <c r="K2" s="27"/>
      <c r="L2" s="33"/>
      <c r="M2" s="33"/>
    </row>
    <row r="3" spans="1:13" ht="16.5">
      <c r="A3" s="38"/>
      <c r="B3" s="37" t="s">
        <v>105</v>
      </c>
      <c r="C3" s="37"/>
      <c r="D3" s="37"/>
      <c r="E3" s="37"/>
      <c r="F3" s="37"/>
      <c r="G3" s="37"/>
      <c r="H3" s="37"/>
      <c r="J3" s="27"/>
      <c r="K3" s="27"/>
      <c r="L3" s="33"/>
      <c r="M3" s="33"/>
    </row>
    <row r="4" spans="1:13" ht="8.25" customHeight="1">
      <c r="A4" s="38"/>
      <c r="B4" s="5"/>
      <c r="C4" s="37"/>
      <c r="D4" s="37"/>
      <c r="E4" s="37"/>
      <c r="F4" s="37"/>
      <c r="G4" s="37"/>
      <c r="H4" s="6"/>
      <c r="J4" s="27"/>
      <c r="K4" s="27"/>
      <c r="L4" s="33"/>
      <c r="M4" s="33"/>
    </row>
    <row r="5" spans="1:13" ht="16.5">
      <c r="A5" s="38"/>
      <c r="B5" s="37" t="s">
        <v>106</v>
      </c>
      <c r="C5" s="37"/>
      <c r="D5" s="37"/>
      <c r="E5" s="37"/>
      <c r="F5" s="37"/>
      <c r="G5" s="37"/>
      <c r="H5" s="37"/>
      <c r="J5" s="27"/>
      <c r="K5" s="27"/>
      <c r="L5" s="33"/>
      <c r="M5" s="33"/>
    </row>
    <row r="6" spans="1:13" ht="16.5">
      <c r="A6" s="38"/>
      <c r="B6" s="37" t="s">
        <v>192</v>
      </c>
      <c r="C6" s="37"/>
      <c r="D6" s="37"/>
      <c r="E6" s="37"/>
      <c r="F6" s="37"/>
      <c r="G6" s="37"/>
      <c r="H6" s="37"/>
      <c r="J6" s="27"/>
      <c r="K6" s="27"/>
      <c r="L6" s="33"/>
      <c r="M6" s="33"/>
    </row>
    <row r="7" spans="1:13" ht="8.25" customHeight="1">
      <c r="A7" s="29"/>
      <c r="B7" s="4"/>
      <c r="C7" s="4"/>
      <c r="D7" s="4"/>
      <c r="E7" s="4"/>
      <c r="F7" s="4"/>
      <c r="G7" s="4"/>
      <c r="J7" s="27"/>
      <c r="K7" s="27"/>
      <c r="L7" s="33"/>
      <c r="M7" s="33"/>
    </row>
    <row r="8" spans="1:13" ht="10.5" customHeight="1">
      <c r="A8" s="29"/>
      <c r="B8" s="7"/>
      <c r="C8" s="7"/>
      <c r="D8" s="7"/>
      <c r="E8" s="7"/>
      <c r="F8" s="7"/>
      <c r="G8" s="7"/>
      <c r="J8" s="27"/>
      <c r="K8" s="27"/>
      <c r="L8" s="33"/>
      <c r="M8" s="33"/>
    </row>
    <row r="9" spans="1:13" ht="12.75">
      <c r="A9" s="8"/>
      <c r="B9" s="8"/>
      <c r="C9" s="8"/>
      <c r="D9" s="8"/>
      <c r="E9" s="8"/>
      <c r="F9" s="8"/>
      <c r="G9" s="8"/>
      <c r="J9" s="27"/>
      <c r="K9" s="27"/>
      <c r="L9" s="33"/>
      <c r="M9" s="33"/>
    </row>
    <row r="10" spans="1:8" ht="13.5">
      <c r="A10" s="10"/>
      <c r="B10" s="11">
        <v>41091</v>
      </c>
      <c r="C10" s="12"/>
      <c r="D10" s="13" t="s">
        <v>0</v>
      </c>
      <c r="E10" s="12"/>
      <c r="F10" s="13" t="s">
        <v>1</v>
      </c>
      <c r="G10" s="12"/>
      <c r="H10" s="11">
        <v>41455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186</v>
      </c>
      <c r="B14" s="15">
        <v>0</v>
      </c>
      <c r="C14" s="10"/>
      <c r="D14" s="15">
        <v>867487</v>
      </c>
      <c r="E14" s="10"/>
      <c r="F14" s="15">
        <v>867487</v>
      </c>
      <c r="G14" s="10"/>
      <c r="H14" s="15">
        <f aca="true" t="shared" si="0" ref="H14:H33">B14+D14-F14</f>
        <v>0</v>
      </c>
    </row>
    <row r="15" spans="1:8" ht="13.5">
      <c r="A15" s="10" t="s">
        <v>168</v>
      </c>
      <c r="B15" s="10">
        <v>0</v>
      </c>
      <c r="C15" s="10"/>
      <c r="D15" s="10">
        <v>142955</v>
      </c>
      <c r="E15" s="10"/>
      <c r="F15" s="10">
        <v>142955</v>
      </c>
      <c r="G15" s="10"/>
      <c r="H15" s="10">
        <f>B15+D15-F15</f>
        <v>0</v>
      </c>
    </row>
    <row r="16" spans="1:8" ht="13.5">
      <c r="A16" s="10" t="s">
        <v>110</v>
      </c>
      <c r="B16" s="10">
        <v>0</v>
      </c>
      <c r="C16" s="10"/>
      <c r="D16" s="10">
        <v>367122</v>
      </c>
      <c r="E16" s="10"/>
      <c r="F16" s="10">
        <v>367122</v>
      </c>
      <c r="G16" s="10"/>
      <c r="H16" s="10">
        <f>B16+D16-F16</f>
        <v>0</v>
      </c>
    </row>
    <row r="17" spans="1:8" ht="13.5">
      <c r="A17" s="10" t="s">
        <v>102</v>
      </c>
      <c r="B17" s="10">
        <v>0</v>
      </c>
      <c r="C17" s="10"/>
      <c r="D17" s="10">
        <v>5492180</v>
      </c>
      <c r="E17" s="10"/>
      <c r="F17" s="10">
        <v>5492180</v>
      </c>
      <c r="G17" s="10"/>
      <c r="H17" s="10">
        <f t="shared" si="0"/>
        <v>0</v>
      </c>
    </row>
    <row r="18" spans="1:8" ht="13.5">
      <c r="A18" s="10" t="s">
        <v>188</v>
      </c>
      <c r="B18" s="10">
        <v>0</v>
      </c>
      <c r="C18" s="10"/>
      <c r="D18" s="10">
        <v>293433</v>
      </c>
      <c r="E18" s="10"/>
      <c r="F18" s="10">
        <v>293433</v>
      </c>
      <c r="G18" s="10"/>
      <c r="H18" s="10">
        <f t="shared" si="0"/>
        <v>0</v>
      </c>
    </row>
    <row r="19" spans="1:8" ht="13.5">
      <c r="A19" s="10" t="s">
        <v>7</v>
      </c>
      <c r="B19" s="10">
        <v>0</v>
      </c>
      <c r="C19" s="10"/>
      <c r="D19" s="10">
        <v>4783400</v>
      </c>
      <c r="E19" s="10"/>
      <c r="F19" s="10">
        <v>4783400</v>
      </c>
      <c r="G19" s="10"/>
      <c r="H19" s="10">
        <f t="shared" si="0"/>
        <v>0</v>
      </c>
    </row>
    <row r="20" spans="1:12" ht="13.5">
      <c r="A20" s="10" t="s">
        <v>103</v>
      </c>
      <c r="B20" s="10">
        <v>0</v>
      </c>
      <c r="C20" s="10"/>
      <c r="D20" s="10">
        <v>18188</v>
      </c>
      <c r="E20" s="10"/>
      <c r="F20" s="10">
        <v>18188</v>
      </c>
      <c r="G20" s="10"/>
      <c r="H20" s="10">
        <f t="shared" si="0"/>
        <v>0</v>
      </c>
      <c r="L20" s="34"/>
    </row>
    <row r="21" spans="1:8" ht="13.5">
      <c r="A21" s="10" t="s">
        <v>119</v>
      </c>
      <c r="B21" s="10">
        <v>0</v>
      </c>
      <c r="C21" s="10"/>
      <c r="D21" s="10">
        <v>1245090</v>
      </c>
      <c r="E21" s="10"/>
      <c r="F21" s="10">
        <v>1245090</v>
      </c>
      <c r="G21" s="10"/>
      <c r="H21" s="10">
        <f t="shared" si="0"/>
        <v>0</v>
      </c>
    </row>
    <row r="22" spans="1:8" ht="13.5">
      <c r="A22" s="10" t="s">
        <v>217</v>
      </c>
      <c r="B22" s="10">
        <v>0</v>
      </c>
      <c r="C22" s="10"/>
      <c r="D22" s="10">
        <v>131576</v>
      </c>
      <c r="E22" s="10"/>
      <c r="F22" s="10">
        <v>131576</v>
      </c>
      <c r="G22" s="10"/>
      <c r="H22" s="10">
        <f t="shared" si="0"/>
        <v>0</v>
      </c>
    </row>
    <row r="23" spans="1:8" ht="13.5">
      <c r="A23" s="10" t="s">
        <v>152</v>
      </c>
      <c r="B23" s="10">
        <v>0</v>
      </c>
      <c r="C23" s="10"/>
      <c r="D23" s="10">
        <v>173924</v>
      </c>
      <c r="E23" s="10"/>
      <c r="F23" s="10">
        <v>173924</v>
      </c>
      <c r="G23" s="10"/>
      <c r="H23" s="10">
        <f t="shared" si="0"/>
        <v>0</v>
      </c>
    </row>
    <row r="24" spans="1:8" ht="13.5">
      <c r="A24" s="10" t="s">
        <v>178</v>
      </c>
      <c r="B24" s="10">
        <v>0</v>
      </c>
      <c r="C24" s="10"/>
      <c r="D24" s="10">
        <v>74805</v>
      </c>
      <c r="E24" s="10"/>
      <c r="F24" s="10">
        <v>74805</v>
      </c>
      <c r="G24" s="10"/>
      <c r="H24" s="10">
        <f t="shared" si="0"/>
        <v>0</v>
      </c>
    </row>
    <row r="25" spans="1:8" ht="13.5">
      <c r="A25" s="10" t="s">
        <v>218</v>
      </c>
      <c r="B25" s="10">
        <v>0</v>
      </c>
      <c r="C25" s="10"/>
      <c r="D25" s="10">
        <v>143344</v>
      </c>
      <c r="E25" s="10"/>
      <c r="F25" s="10">
        <v>143344</v>
      </c>
      <c r="G25" s="10"/>
      <c r="H25" s="10">
        <f t="shared" si="0"/>
        <v>0</v>
      </c>
    </row>
    <row r="26" spans="1:8" ht="13.5">
      <c r="A26" s="10" t="s">
        <v>189</v>
      </c>
      <c r="B26" s="10">
        <v>0</v>
      </c>
      <c r="C26" s="10"/>
      <c r="D26" s="10">
        <v>1675556</v>
      </c>
      <c r="E26" s="10"/>
      <c r="F26" s="10">
        <v>1675556</v>
      </c>
      <c r="G26" s="10"/>
      <c r="H26" s="10">
        <f t="shared" si="0"/>
        <v>0</v>
      </c>
    </row>
    <row r="27" spans="1:8" ht="13.5">
      <c r="A27" s="10" t="s">
        <v>221</v>
      </c>
      <c r="B27" s="10">
        <v>0</v>
      </c>
      <c r="C27" s="10"/>
      <c r="D27" s="10">
        <v>8503</v>
      </c>
      <c r="E27" s="10"/>
      <c r="F27" s="10">
        <v>8503</v>
      </c>
      <c r="G27" s="10"/>
      <c r="H27" s="10">
        <f t="shared" si="0"/>
        <v>0</v>
      </c>
    </row>
    <row r="28" spans="1:8" ht="13.5">
      <c r="A28" s="10" t="s">
        <v>187</v>
      </c>
      <c r="B28" s="10">
        <v>0</v>
      </c>
      <c r="C28" s="10"/>
      <c r="D28" s="10">
        <v>410100</v>
      </c>
      <c r="E28" s="10"/>
      <c r="F28" s="10">
        <v>410100</v>
      </c>
      <c r="G28" s="10"/>
      <c r="H28" s="10">
        <f t="shared" si="0"/>
        <v>0</v>
      </c>
    </row>
    <row r="29" spans="1:8" ht="13.5">
      <c r="A29" s="10" t="s">
        <v>190</v>
      </c>
      <c r="B29" s="10">
        <v>0</v>
      </c>
      <c r="C29" s="10"/>
      <c r="D29" s="10">
        <v>7500</v>
      </c>
      <c r="E29" s="10"/>
      <c r="F29" s="10">
        <v>7500</v>
      </c>
      <c r="G29" s="10"/>
      <c r="H29" s="10">
        <f t="shared" si="0"/>
        <v>0</v>
      </c>
    </row>
    <row r="30" spans="1:8" ht="13.5">
      <c r="A30" s="10" t="s">
        <v>169</v>
      </c>
      <c r="B30" s="10">
        <v>0</v>
      </c>
      <c r="C30" s="10"/>
      <c r="D30" s="10">
        <v>4373184</v>
      </c>
      <c r="E30" s="10"/>
      <c r="F30" s="10">
        <v>4373184</v>
      </c>
      <c r="G30" s="10"/>
      <c r="H30" s="10">
        <f t="shared" si="0"/>
        <v>0</v>
      </c>
    </row>
    <row r="31" spans="1:8" ht="13.5">
      <c r="A31" s="10" t="s">
        <v>220</v>
      </c>
      <c r="B31" s="10">
        <v>0</v>
      </c>
      <c r="C31" s="10"/>
      <c r="D31" s="10">
        <f>233+34060+53125</f>
        <v>87418</v>
      </c>
      <c r="E31" s="10"/>
      <c r="F31" s="10">
        <v>87418</v>
      </c>
      <c r="G31" s="10"/>
      <c r="H31" s="10"/>
    </row>
    <row r="32" spans="1:8" ht="13.5">
      <c r="A32" s="10" t="s">
        <v>219</v>
      </c>
      <c r="B32" s="10">
        <v>0</v>
      </c>
      <c r="C32" s="10"/>
      <c r="D32" s="10">
        <v>1453472</v>
      </c>
      <c r="E32" s="10"/>
      <c r="F32" s="10">
        <v>1453472</v>
      </c>
      <c r="G32" s="10"/>
      <c r="H32" s="10">
        <f t="shared" si="0"/>
        <v>0</v>
      </c>
    </row>
    <row r="33" spans="1:8" ht="13.5">
      <c r="A33" s="10" t="s">
        <v>185</v>
      </c>
      <c r="B33" s="10">
        <v>0</v>
      </c>
      <c r="C33" s="10"/>
      <c r="D33" s="10">
        <v>2777032</v>
      </c>
      <c r="E33" s="10"/>
      <c r="F33" s="10">
        <v>2777032</v>
      </c>
      <c r="G33" s="10"/>
      <c r="H33" s="10">
        <f t="shared" si="0"/>
        <v>0</v>
      </c>
    </row>
    <row r="34" spans="1:8" ht="13.5">
      <c r="A34" s="10" t="s">
        <v>53</v>
      </c>
      <c r="B34" s="16">
        <v>0</v>
      </c>
      <c r="C34" s="10"/>
      <c r="D34" s="16">
        <f>SUM(D13:D33)</f>
        <v>24526269</v>
      </c>
      <c r="E34" s="10"/>
      <c r="F34" s="16">
        <f>SUM(F13:F33)</f>
        <v>24526269</v>
      </c>
      <c r="G34" s="10"/>
      <c r="H34" s="16">
        <f>SUM(H13:H33)</f>
        <v>0</v>
      </c>
    </row>
    <row r="35" spans="1:8" ht="13.5">
      <c r="A35" s="10" t="s">
        <v>8</v>
      </c>
      <c r="B35" s="10"/>
      <c r="C35" s="10"/>
      <c r="D35" s="10"/>
      <c r="E35" s="10"/>
      <c r="F35" s="10"/>
      <c r="G35" s="10"/>
      <c r="H35" s="10"/>
    </row>
    <row r="36" spans="1:8" ht="13.5">
      <c r="A36" s="10" t="s">
        <v>9</v>
      </c>
      <c r="B36" s="10">
        <v>0</v>
      </c>
      <c r="C36" s="10"/>
      <c r="D36" s="10">
        <v>0</v>
      </c>
      <c r="E36" s="10"/>
      <c r="F36" s="10">
        <v>0</v>
      </c>
      <c r="G36" s="10"/>
      <c r="H36" s="17">
        <f>B36+D36-F36</f>
        <v>0</v>
      </c>
    </row>
    <row r="37" spans="1:8" ht="13.5">
      <c r="A37" s="10" t="s">
        <v>54</v>
      </c>
      <c r="B37" s="18">
        <f>B34+B36</f>
        <v>0</v>
      </c>
      <c r="C37" s="10"/>
      <c r="D37" s="18">
        <f>D34+D36</f>
        <v>24526269</v>
      </c>
      <c r="E37" s="10"/>
      <c r="F37" s="18">
        <f>F34+F36</f>
        <v>24526269</v>
      </c>
      <c r="G37" s="10"/>
      <c r="H37" s="18">
        <f>B37+D37-F37</f>
        <v>0</v>
      </c>
    </row>
    <row r="38" spans="1:8" ht="13.5">
      <c r="A38" s="10"/>
      <c r="B38" s="10"/>
      <c r="C38" s="10"/>
      <c r="D38" s="10"/>
      <c r="E38" s="10"/>
      <c r="F38" s="10"/>
      <c r="G38" s="10"/>
      <c r="H38" s="10"/>
    </row>
    <row r="39" spans="1:8" ht="13.5">
      <c r="A39" s="10" t="s">
        <v>10</v>
      </c>
      <c r="B39" s="10"/>
      <c r="C39" s="10"/>
      <c r="D39" s="10"/>
      <c r="E39" s="10"/>
      <c r="F39" s="10"/>
      <c r="G39" s="10"/>
      <c r="H39" s="10"/>
    </row>
    <row r="40" spans="1:8" ht="13.5">
      <c r="A40" s="10" t="s">
        <v>131</v>
      </c>
      <c r="B40" s="12"/>
      <c r="C40" s="12"/>
      <c r="D40" s="12"/>
      <c r="E40" s="12"/>
      <c r="F40" s="12"/>
      <c r="G40" s="12"/>
      <c r="H40" s="10"/>
    </row>
    <row r="41" spans="1:11" ht="13.5">
      <c r="A41" s="10" t="s">
        <v>121</v>
      </c>
      <c r="B41" s="12">
        <v>2072889</v>
      </c>
      <c r="C41" s="12"/>
      <c r="D41" s="12">
        <v>-2072889</v>
      </c>
      <c r="E41" s="12"/>
      <c r="F41" s="12">
        <v>0</v>
      </c>
      <c r="G41" s="12"/>
      <c r="H41" s="10">
        <f aca="true" t="shared" si="1" ref="H41:H60">+B41+D41-F41</f>
        <v>0</v>
      </c>
      <c r="J41" s="26">
        <v>0</v>
      </c>
      <c r="K41" s="26">
        <f>ROUND(J41,0)-H41</f>
        <v>0</v>
      </c>
    </row>
    <row r="42" spans="1:11" ht="13.5">
      <c r="A42" s="10" t="s">
        <v>170</v>
      </c>
      <c r="B42" s="12">
        <v>1616284</v>
      </c>
      <c r="C42" s="12"/>
      <c r="D42" s="12">
        <v>3666350</v>
      </c>
      <c r="E42" s="12"/>
      <c r="F42" s="12">
        <v>342103</v>
      </c>
      <c r="G42" s="12"/>
      <c r="H42" s="10">
        <f t="shared" si="1"/>
        <v>4940531</v>
      </c>
      <c r="J42" s="26">
        <v>4940530.5</v>
      </c>
      <c r="K42" s="26">
        <f aca="true" t="shared" si="2" ref="K42:K60">ROUND(J42,0)-H42</f>
        <v>0</v>
      </c>
    </row>
    <row r="43" spans="1:11" ht="13.5">
      <c r="A43" s="10" t="s">
        <v>123</v>
      </c>
      <c r="B43" s="12">
        <v>1066084</v>
      </c>
      <c r="C43" s="12"/>
      <c r="D43" s="12">
        <v>1252</v>
      </c>
      <c r="E43" s="12"/>
      <c r="F43" s="12">
        <v>39667</v>
      </c>
      <c r="G43" s="12"/>
      <c r="H43" s="10">
        <f t="shared" si="1"/>
        <v>1027669</v>
      </c>
      <c r="J43" s="26">
        <v>1027668.68</v>
      </c>
      <c r="K43" s="26">
        <f t="shared" si="2"/>
        <v>0</v>
      </c>
    </row>
    <row r="44" spans="1:11" ht="13.5">
      <c r="A44" s="10" t="s">
        <v>124</v>
      </c>
      <c r="B44" s="12">
        <v>1587320</v>
      </c>
      <c r="C44" s="12"/>
      <c r="D44" s="12">
        <v>-1587320</v>
      </c>
      <c r="E44" s="12"/>
      <c r="F44" s="12">
        <v>0</v>
      </c>
      <c r="G44" s="12"/>
      <c r="H44" s="10">
        <f t="shared" si="1"/>
        <v>0</v>
      </c>
      <c r="J44" s="26">
        <v>0</v>
      </c>
      <c r="K44" s="26">
        <f t="shared" si="2"/>
        <v>0</v>
      </c>
    </row>
    <row r="45" spans="1:11" ht="13.5">
      <c r="A45" s="10" t="s">
        <v>130</v>
      </c>
      <c r="B45" s="12"/>
      <c r="C45" s="12"/>
      <c r="D45" s="12"/>
      <c r="E45" s="12"/>
      <c r="F45" s="12"/>
      <c r="G45" s="12"/>
      <c r="H45" s="10"/>
      <c r="K45" s="26">
        <f t="shared" si="2"/>
        <v>0</v>
      </c>
    </row>
    <row r="46" spans="1:11" ht="13.5">
      <c r="A46" s="10" t="s">
        <v>193</v>
      </c>
      <c r="B46" s="12">
        <v>0</v>
      </c>
      <c r="C46" s="12"/>
      <c r="D46" s="12">
        <v>3000562</v>
      </c>
      <c r="E46" s="12"/>
      <c r="F46" s="12">
        <v>0</v>
      </c>
      <c r="G46" s="12"/>
      <c r="H46" s="10">
        <f t="shared" si="1"/>
        <v>3000562</v>
      </c>
      <c r="J46" s="26">
        <v>3000561.53</v>
      </c>
      <c r="K46" s="26">
        <f t="shared" si="2"/>
        <v>0</v>
      </c>
    </row>
    <row r="47" spans="1:12" ht="13.5">
      <c r="A47" s="10" t="s">
        <v>125</v>
      </c>
      <c r="B47" s="12">
        <v>1805526</v>
      </c>
      <c r="C47" s="12"/>
      <c r="D47" s="12">
        <v>2197</v>
      </c>
      <c r="E47" s="12"/>
      <c r="F47" s="12">
        <v>1872</v>
      </c>
      <c r="G47" s="12"/>
      <c r="H47" s="10">
        <f t="shared" si="1"/>
        <v>1805851</v>
      </c>
      <c r="J47" s="26">
        <v>1805851.12</v>
      </c>
      <c r="K47" s="26">
        <f t="shared" si="2"/>
        <v>0</v>
      </c>
      <c r="L47" s="31">
        <v>2198</v>
      </c>
    </row>
    <row r="48" spans="1:11" ht="13.5">
      <c r="A48" s="10" t="s">
        <v>126</v>
      </c>
      <c r="B48" s="12">
        <v>679086</v>
      </c>
      <c r="C48" s="12"/>
      <c r="D48" s="12">
        <v>827</v>
      </c>
      <c r="E48" s="12"/>
      <c r="F48" s="12">
        <v>0</v>
      </c>
      <c r="G48" s="12"/>
      <c r="H48" s="10">
        <f t="shared" si="1"/>
        <v>679913</v>
      </c>
      <c r="J48" s="26">
        <v>679913.3</v>
      </c>
      <c r="K48" s="26">
        <f t="shared" si="2"/>
        <v>0</v>
      </c>
    </row>
    <row r="49" spans="1:13" ht="13.5">
      <c r="A49" s="10" t="s">
        <v>127</v>
      </c>
      <c r="B49" s="12">
        <v>3706886</v>
      </c>
      <c r="C49" s="12"/>
      <c r="D49" s="12">
        <v>-2996113</v>
      </c>
      <c r="E49" s="12"/>
      <c r="F49" s="12">
        <v>102293</v>
      </c>
      <c r="G49" s="12"/>
      <c r="H49" s="10">
        <f t="shared" si="1"/>
        <v>608480</v>
      </c>
      <c r="J49" s="26">
        <v>608479.82</v>
      </c>
      <c r="K49" s="26">
        <f t="shared" si="2"/>
        <v>0</v>
      </c>
      <c r="M49" s="31">
        <v>102294</v>
      </c>
    </row>
    <row r="50" spans="1:11" ht="13.5">
      <c r="A50" s="10" t="s">
        <v>129</v>
      </c>
      <c r="B50" s="12"/>
      <c r="C50" s="12"/>
      <c r="D50" s="12"/>
      <c r="E50" s="12"/>
      <c r="F50" s="12"/>
      <c r="G50" s="12"/>
      <c r="H50" s="10"/>
      <c r="K50" s="26">
        <f t="shared" si="2"/>
        <v>0</v>
      </c>
    </row>
    <row r="51" spans="1:13" ht="13.5">
      <c r="A51" s="10" t="s">
        <v>154</v>
      </c>
      <c r="B51" s="12">
        <v>14888164</v>
      </c>
      <c r="C51" s="12"/>
      <c r="D51" s="12">
        <v>15709</v>
      </c>
      <c r="E51" s="12"/>
      <c r="F51" s="12">
        <v>7364636</v>
      </c>
      <c r="G51" s="12"/>
      <c r="H51" s="10">
        <f t="shared" si="1"/>
        <v>7539237</v>
      </c>
      <c r="J51" s="26">
        <v>7539236.61</v>
      </c>
      <c r="K51" s="26">
        <f t="shared" si="2"/>
        <v>0</v>
      </c>
      <c r="M51" s="31">
        <v>7364637</v>
      </c>
    </row>
    <row r="52" spans="1:12" ht="13.5">
      <c r="A52" s="10" t="s">
        <v>128</v>
      </c>
      <c r="B52" s="12">
        <v>9672463</v>
      </c>
      <c r="C52" s="12"/>
      <c r="D52" s="12">
        <v>9255</v>
      </c>
      <c r="E52" s="12"/>
      <c r="F52" s="12">
        <v>3535113</v>
      </c>
      <c r="G52" s="12"/>
      <c r="H52" s="10">
        <f t="shared" si="1"/>
        <v>6146605</v>
      </c>
      <c r="J52" s="26">
        <v>6146604.99</v>
      </c>
      <c r="K52" s="26">
        <f t="shared" si="2"/>
        <v>0</v>
      </c>
      <c r="L52" s="31">
        <v>9256</v>
      </c>
    </row>
    <row r="53" spans="1:13" ht="13.5">
      <c r="A53" s="10" t="s">
        <v>155</v>
      </c>
      <c r="B53" s="12">
        <v>6838664</v>
      </c>
      <c r="C53" s="12"/>
      <c r="D53" s="12">
        <v>7615</v>
      </c>
      <c r="E53" s="12"/>
      <c r="F53" s="12">
        <v>647005</v>
      </c>
      <c r="G53" s="12"/>
      <c r="H53" s="10">
        <f t="shared" si="1"/>
        <v>6199274</v>
      </c>
      <c r="J53" s="26">
        <v>6199274.4</v>
      </c>
      <c r="K53" s="26">
        <f t="shared" si="2"/>
        <v>0</v>
      </c>
      <c r="M53" s="31">
        <v>647004</v>
      </c>
    </row>
    <row r="54" spans="1:11" ht="13.5">
      <c r="A54" s="10" t="s">
        <v>122</v>
      </c>
      <c r="B54" s="12">
        <v>11815185</v>
      </c>
      <c r="C54" s="12"/>
      <c r="D54" s="12">
        <v>9125</v>
      </c>
      <c r="E54" s="12"/>
      <c r="F54" s="12">
        <v>6922378</v>
      </c>
      <c r="G54" s="12"/>
      <c r="H54" s="10">
        <f t="shared" si="1"/>
        <v>4901932</v>
      </c>
      <c r="J54" s="26">
        <v>4901931.95</v>
      </c>
      <c r="K54" s="26">
        <f t="shared" si="2"/>
        <v>0</v>
      </c>
    </row>
    <row r="55" spans="1:11" ht="13.5">
      <c r="A55" s="10" t="s">
        <v>45</v>
      </c>
      <c r="B55" s="12">
        <v>6078691</v>
      </c>
      <c r="C55" s="12"/>
      <c r="D55" s="12">
        <v>5487</v>
      </c>
      <c r="E55" s="12"/>
      <c r="F55" s="12">
        <v>2731706</v>
      </c>
      <c r="G55" s="12"/>
      <c r="H55" s="10">
        <f t="shared" si="1"/>
        <v>3352472</v>
      </c>
      <c r="J55" s="26">
        <v>3352471.69</v>
      </c>
      <c r="K55" s="26">
        <f t="shared" si="2"/>
        <v>0</v>
      </c>
    </row>
    <row r="56" spans="1:11" ht="13.5">
      <c r="A56" s="10" t="s">
        <v>194</v>
      </c>
      <c r="B56" s="12"/>
      <c r="C56" s="12"/>
      <c r="D56" s="12"/>
      <c r="E56" s="12"/>
      <c r="F56" s="12"/>
      <c r="G56" s="12"/>
      <c r="H56" s="10"/>
      <c r="K56" s="26">
        <f t="shared" si="2"/>
        <v>0</v>
      </c>
    </row>
    <row r="57" spans="1:11" ht="13.5">
      <c r="A57" s="10" t="s">
        <v>195</v>
      </c>
      <c r="B57" s="12">
        <v>0</v>
      </c>
      <c r="C57" s="12"/>
      <c r="D57" s="12">
        <v>27280750</v>
      </c>
      <c r="E57" s="12"/>
      <c r="F57" s="12">
        <v>0</v>
      </c>
      <c r="G57" s="12"/>
      <c r="H57" s="10">
        <f t="shared" si="1"/>
        <v>27280750</v>
      </c>
      <c r="J57" s="26">
        <v>27280749.85</v>
      </c>
      <c r="K57" s="26">
        <f t="shared" si="2"/>
        <v>0</v>
      </c>
    </row>
    <row r="58" spans="1:11" ht="13.5">
      <c r="A58" s="10" t="s">
        <v>196</v>
      </c>
      <c r="B58" s="12">
        <v>0</v>
      </c>
      <c r="C58" s="12"/>
      <c r="D58" s="12">
        <v>1491523</v>
      </c>
      <c r="E58" s="12"/>
      <c r="F58" s="12">
        <v>0</v>
      </c>
      <c r="G58" s="12"/>
      <c r="H58" s="10">
        <f t="shared" si="1"/>
        <v>1491523</v>
      </c>
      <c r="J58" s="26">
        <v>1491522.73</v>
      </c>
      <c r="K58" s="26">
        <f t="shared" si="2"/>
        <v>0</v>
      </c>
    </row>
    <row r="59" spans="1:11" ht="13.5">
      <c r="A59" s="10" t="s">
        <v>197</v>
      </c>
      <c r="B59" s="12">
        <v>0</v>
      </c>
      <c r="C59" s="12"/>
      <c r="D59" s="12">
        <v>75273221</v>
      </c>
      <c r="E59" s="12"/>
      <c r="F59" s="12">
        <v>291257</v>
      </c>
      <c r="G59" s="12"/>
      <c r="H59" s="10">
        <f t="shared" si="1"/>
        <v>74981964</v>
      </c>
      <c r="J59" s="26">
        <v>74981964.49</v>
      </c>
      <c r="K59" s="26">
        <f t="shared" si="2"/>
        <v>0</v>
      </c>
    </row>
    <row r="60" spans="1:11" ht="13.5">
      <c r="A60" s="10" t="s">
        <v>55</v>
      </c>
      <c r="B60" s="16">
        <f>SUM(B40:B59)</f>
        <v>61827242</v>
      </c>
      <c r="C60" s="12"/>
      <c r="D60" s="16">
        <f>SUM(D40:D59)</f>
        <v>104107551</v>
      </c>
      <c r="E60" s="12"/>
      <c r="F60" s="16">
        <f>SUM(F40:F59)</f>
        <v>21978030</v>
      </c>
      <c r="G60" s="12"/>
      <c r="H60" s="16">
        <f t="shared" si="1"/>
        <v>143956763</v>
      </c>
      <c r="J60" s="26">
        <f>SUM(J41:J59)</f>
        <v>143956761.66</v>
      </c>
      <c r="K60" s="26">
        <f t="shared" si="2"/>
        <v>-1</v>
      </c>
    </row>
    <row r="61" spans="1:8" ht="13.5">
      <c r="A61" s="10"/>
      <c r="B61" s="10"/>
      <c r="C61" s="12"/>
      <c r="D61" s="10"/>
      <c r="E61" s="12"/>
      <c r="F61" s="10"/>
      <c r="G61" s="12"/>
      <c r="H61" s="10"/>
    </row>
    <row r="62" spans="1:8" ht="13.5">
      <c r="A62" s="10" t="s">
        <v>11</v>
      </c>
      <c r="B62" s="10"/>
      <c r="C62" s="10"/>
      <c r="D62" s="10"/>
      <c r="E62" s="10"/>
      <c r="F62" s="10"/>
      <c r="G62" s="12"/>
      <c r="H62" s="10"/>
    </row>
    <row r="63" spans="1:8" ht="13.5">
      <c r="A63" s="10" t="s">
        <v>12</v>
      </c>
      <c r="B63" s="10"/>
      <c r="C63" s="10"/>
      <c r="D63" s="10"/>
      <c r="E63" s="10"/>
      <c r="F63" s="10"/>
      <c r="G63" s="10"/>
      <c r="H63" s="10"/>
    </row>
    <row r="64" spans="1:11" ht="13.5">
      <c r="A64" s="10" t="s">
        <v>13</v>
      </c>
      <c r="B64" s="10">
        <v>32334</v>
      </c>
      <c r="C64" s="10"/>
      <c r="D64" s="10">
        <v>0</v>
      </c>
      <c r="E64" s="10"/>
      <c r="F64" s="10">
        <v>0</v>
      </c>
      <c r="G64" s="10"/>
      <c r="H64" s="10">
        <f aca="true" t="shared" si="3" ref="H64:H79">+B64+D64-F64</f>
        <v>32334</v>
      </c>
      <c r="J64" s="26">
        <v>32333.88</v>
      </c>
      <c r="K64" s="26">
        <f aca="true" t="shared" si="4" ref="K64:K80">ROUND(J64,0)-H64</f>
        <v>0</v>
      </c>
    </row>
    <row r="65" spans="1:11" ht="13.5">
      <c r="A65" s="10" t="s">
        <v>48</v>
      </c>
      <c r="B65" s="10">
        <f>269374-199840-22747</f>
        <v>46787</v>
      </c>
      <c r="C65" s="10"/>
      <c r="D65" s="10">
        <v>697796</v>
      </c>
      <c r="E65" s="10"/>
      <c r="F65" s="10">
        <v>350</v>
      </c>
      <c r="G65" s="10"/>
      <c r="H65" s="10">
        <f t="shared" si="3"/>
        <v>744233</v>
      </c>
      <c r="J65" s="26">
        <v>744232.99</v>
      </c>
      <c r="K65" s="26">
        <f t="shared" si="4"/>
        <v>0</v>
      </c>
    </row>
    <row r="66" spans="1:11" ht="13.5">
      <c r="A66" s="10" t="s">
        <v>60</v>
      </c>
      <c r="B66" s="10"/>
      <c r="C66" s="10"/>
      <c r="D66" s="10"/>
      <c r="E66" s="10"/>
      <c r="F66" s="10"/>
      <c r="G66" s="10"/>
      <c r="H66" s="10"/>
      <c r="K66" s="26">
        <f t="shared" si="4"/>
        <v>0</v>
      </c>
    </row>
    <row r="67" spans="1:11" ht="13.5">
      <c r="A67" s="10" t="s">
        <v>70</v>
      </c>
      <c r="B67" s="10">
        <v>23329</v>
      </c>
      <c r="C67" s="10"/>
      <c r="D67" s="10">
        <v>4978</v>
      </c>
      <c r="E67" s="10"/>
      <c r="F67" s="10">
        <v>0</v>
      </c>
      <c r="G67" s="10"/>
      <c r="H67" s="10">
        <f t="shared" si="3"/>
        <v>28307</v>
      </c>
      <c r="J67" s="26">
        <v>28306.95</v>
      </c>
      <c r="K67" s="26">
        <f t="shared" si="4"/>
        <v>0</v>
      </c>
    </row>
    <row r="68" spans="1:11" ht="13.5">
      <c r="A68" s="10" t="s">
        <v>95</v>
      </c>
      <c r="B68" s="10">
        <v>16499</v>
      </c>
      <c r="C68" s="10"/>
      <c r="D68" s="10">
        <v>6783</v>
      </c>
      <c r="E68" s="10"/>
      <c r="F68" s="10">
        <v>0</v>
      </c>
      <c r="G68" s="10"/>
      <c r="H68" s="10">
        <f t="shared" si="3"/>
        <v>23282</v>
      </c>
      <c r="J68" s="26">
        <v>23281.64</v>
      </c>
      <c r="K68" s="26">
        <f t="shared" si="4"/>
        <v>0</v>
      </c>
    </row>
    <row r="69" spans="1:11" ht="13.5">
      <c r="A69" s="10" t="s">
        <v>64</v>
      </c>
      <c r="B69" s="10">
        <v>12202</v>
      </c>
      <c r="C69" s="10"/>
      <c r="D69" s="10">
        <v>0</v>
      </c>
      <c r="E69" s="10"/>
      <c r="F69" s="10">
        <v>0</v>
      </c>
      <c r="G69" s="10"/>
      <c r="H69" s="10">
        <f t="shared" si="3"/>
        <v>12202</v>
      </c>
      <c r="J69" s="26">
        <v>12202</v>
      </c>
      <c r="K69" s="26">
        <f t="shared" si="4"/>
        <v>0</v>
      </c>
    </row>
    <row r="70" spans="1:11" ht="13.5">
      <c r="A70" s="10" t="s">
        <v>65</v>
      </c>
      <c r="B70" s="10">
        <v>18936</v>
      </c>
      <c r="C70" s="10"/>
      <c r="D70" s="10">
        <v>0</v>
      </c>
      <c r="E70" s="10"/>
      <c r="F70" s="10">
        <v>0</v>
      </c>
      <c r="G70" s="10"/>
      <c r="H70" s="10">
        <f t="shared" si="3"/>
        <v>18936</v>
      </c>
      <c r="J70" s="26">
        <v>18936</v>
      </c>
      <c r="K70" s="26">
        <f t="shared" si="4"/>
        <v>0</v>
      </c>
    </row>
    <row r="71" spans="1:11" ht="13.5">
      <c r="A71" s="10" t="s">
        <v>79</v>
      </c>
      <c r="B71" s="10">
        <v>59373</v>
      </c>
      <c r="C71" s="10"/>
      <c r="D71" s="10">
        <v>0</v>
      </c>
      <c r="E71" s="10"/>
      <c r="F71" s="10">
        <v>1260</v>
      </c>
      <c r="G71" s="10"/>
      <c r="H71" s="10">
        <f t="shared" si="3"/>
        <v>58113</v>
      </c>
      <c r="J71" s="26">
        <v>58112.97</v>
      </c>
      <c r="K71" s="26">
        <f t="shared" si="4"/>
        <v>0</v>
      </c>
    </row>
    <row r="72" spans="1:11" ht="13.5">
      <c r="A72" s="10" t="s">
        <v>80</v>
      </c>
      <c r="B72" s="10">
        <v>31232</v>
      </c>
      <c r="C72" s="10"/>
      <c r="D72" s="10">
        <v>3904</v>
      </c>
      <c r="E72" s="10"/>
      <c r="F72" s="10">
        <v>0</v>
      </c>
      <c r="G72" s="10"/>
      <c r="H72" s="10">
        <f t="shared" si="3"/>
        <v>35136</v>
      </c>
      <c r="J72" s="26">
        <v>35136</v>
      </c>
      <c r="K72" s="26">
        <f t="shared" si="4"/>
        <v>0</v>
      </c>
    </row>
    <row r="73" spans="1:11" ht="13.5">
      <c r="A73" s="10" t="s">
        <v>66</v>
      </c>
      <c r="B73" s="10">
        <v>55239</v>
      </c>
      <c r="C73" s="10"/>
      <c r="D73" s="10">
        <v>4150</v>
      </c>
      <c r="E73" s="10"/>
      <c r="F73" s="10">
        <v>0</v>
      </c>
      <c r="G73" s="10"/>
      <c r="H73" s="10">
        <f t="shared" si="3"/>
        <v>59389</v>
      </c>
      <c r="J73" s="26">
        <v>59389</v>
      </c>
      <c r="K73" s="26">
        <f t="shared" si="4"/>
        <v>0</v>
      </c>
    </row>
    <row r="74" spans="1:11" ht="13.5">
      <c r="A74" s="10" t="s">
        <v>67</v>
      </c>
      <c r="B74" s="12">
        <v>450702</v>
      </c>
      <c r="C74" s="12"/>
      <c r="D74" s="10">
        <v>200000</v>
      </c>
      <c r="E74" s="10"/>
      <c r="F74" s="10">
        <v>0</v>
      </c>
      <c r="G74" s="12"/>
      <c r="H74" s="12">
        <f t="shared" si="3"/>
        <v>650702</v>
      </c>
      <c r="J74" s="26">
        <v>650701.44</v>
      </c>
      <c r="K74" s="26">
        <f t="shared" si="4"/>
        <v>-1</v>
      </c>
    </row>
    <row r="75" spans="1:11" ht="13.5">
      <c r="A75" s="10" t="s">
        <v>68</v>
      </c>
      <c r="B75" s="12">
        <v>1906425</v>
      </c>
      <c r="C75" s="12"/>
      <c r="D75" s="10">
        <v>250000</v>
      </c>
      <c r="E75" s="10"/>
      <c r="F75" s="10">
        <v>0</v>
      </c>
      <c r="G75" s="12"/>
      <c r="H75" s="12">
        <f t="shared" si="3"/>
        <v>2156425</v>
      </c>
      <c r="J75" s="26">
        <v>2156425.55</v>
      </c>
      <c r="K75" s="26">
        <f t="shared" si="4"/>
        <v>1</v>
      </c>
    </row>
    <row r="76" spans="1:11" ht="13.5">
      <c r="A76" s="10" t="s">
        <v>94</v>
      </c>
      <c r="B76" s="12">
        <v>574770</v>
      </c>
      <c r="C76" s="12"/>
      <c r="D76" s="10">
        <v>0</v>
      </c>
      <c r="E76" s="10"/>
      <c r="F76" s="10">
        <v>326969</v>
      </c>
      <c r="G76" s="12"/>
      <c r="H76" s="12">
        <f t="shared" si="3"/>
        <v>247801</v>
      </c>
      <c r="J76" s="26">
        <v>247800.85</v>
      </c>
      <c r="K76" s="26">
        <f t="shared" si="4"/>
        <v>0</v>
      </c>
    </row>
    <row r="77" spans="1:11" ht="13.5">
      <c r="A77" s="10" t="s">
        <v>69</v>
      </c>
      <c r="B77" s="10">
        <v>110616</v>
      </c>
      <c r="C77" s="10"/>
      <c r="D77" s="10">
        <v>13894</v>
      </c>
      <c r="E77" s="10"/>
      <c r="F77" s="10">
        <v>3262</v>
      </c>
      <c r="G77" s="10"/>
      <c r="H77" s="10">
        <f t="shared" si="3"/>
        <v>121248</v>
      </c>
      <c r="J77" s="26">
        <v>121248.17</v>
      </c>
      <c r="K77" s="26">
        <f t="shared" si="4"/>
        <v>0</v>
      </c>
    </row>
    <row r="78" spans="1:11" ht="13.5">
      <c r="A78" s="10" t="s">
        <v>215</v>
      </c>
      <c r="B78" s="10">
        <v>0</v>
      </c>
      <c r="C78" s="10"/>
      <c r="D78" s="10">
        <v>1387099</v>
      </c>
      <c r="E78" s="10"/>
      <c r="F78" s="10">
        <v>0</v>
      </c>
      <c r="G78" s="10"/>
      <c r="H78" s="10">
        <f t="shared" si="3"/>
        <v>1387099</v>
      </c>
      <c r="J78" s="26">
        <v>1387099.19</v>
      </c>
      <c r="K78" s="26">
        <f t="shared" si="4"/>
        <v>0</v>
      </c>
    </row>
    <row r="79" spans="1:11" ht="13.5">
      <c r="A79" s="10" t="s">
        <v>216</v>
      </c>
      <c r="B79" s="10">
        <v>0</v>
      </c>
      <c r="C79" s="10"/>
      <c r="D79" s="10">
        <v>1835936</v>
      </c>
      <c r="E79" s="10"/>
      <c r="F79" s="10">
        <v>0</v>
      </c>
      <c r="G79" s="10"/>
      <c r="H79" s="10">
        <f t="shared" si="3"/>
        <v>1835936</v>
      </c>
      <c r="J79" s="26">
        <v>1835936.09</v>
      </c>
      <c r="K79" s="26">
        <f t="shared" si="4"/>
        <v>0</v>
      </c>
    </row>
    <row r="80" spans="1:11" ht="13.5">
      <c r="A80" s="10" t="s">
        <v>61</v>
      </c>
      <c r="B80" s="18">
        <f>SUM(B64:B79)</f>
        <v>3338444</v>
      </c>
      <c r="C80" s="12">
        <f>SUM(C64:C77)</f>
        <v>0</v>
      </c>
      <c r="D80" s="18">
        <f>SUM(D64:D79)</f>
        <v>4404540</v>
      </c>
      <c r="E80" s="12">
        <f>SUM(E64:E77)</f>
        <v>0</v>
      </c>
      <c r="F80" s="18">
        <f>SUM(F64:F79)</f>
        <v>331841</v>
      </c>
      <c r="G80" s="12"/>
      <c r="H80" s="18">
        <f>SUM(H64:H79)</f>
        <v>7411143</v>
      </c>
      <c r="J80" s="26">
        <f>SUM(J64:J79)</f>
        <v>7411142.72</v>
      </c>
      <c r="K80" s="26">
        <f t="shared" si="4"/>
        <v>0</v>
      </c>
    </row>
    <row r="81" spans="1:8" ht="13.5">
      <c r="A81" s="10" t="s">
        <v>14</v>
      </c>
      <c r="B81" s="10"/>
      <c r="C81" s="10"/>
      <c r="D81" s="10"/>
      <c r="E81" s="10"/>
      <c r="F81" s="10"/>
      <c r="G81" s="10"/>
      <c r="H81" s="10"/>
    </row>
    <row r="82" spans="1:8" ht="13.5">
      <c r="A82" s="10" t="s">
        <v>15</v>
      </c>
      <c r="B82" s="10"/>
      <c r="C82" s="10"/>
      <c r="D82" s="10"/>
      <c r="E82" s="10"/>
      <c r="F82" s="10"/>
      <c r="G82" s="10"/>
      <c r="H82" s="10"/>
    </row>
    <row r="83" spans="1:11" ht="13.5">
      <c r="A83" s="10" t="s">
        <v>81</v>
      </c>
      <c r="B83" s="10">
        <v>208568</v>
      </c>
      <c r="C83" s="10"/>
      <c r="D83" s="10">
        <v>0</v>
      </c>
      <c r="E83" s="10"/>
      <c r="F83" s="10">
        <v>0</v>
      </c>
      <c r="G83" s="10"/>
      <c r="H83" s="10">
        <f aca="true" t="shared" si="5" ref="H83:H102">+B83+D83-F83</f>
        <v>208568</v>
      </c>
      <c r="J83" s="26">
        <v>208568.32</v>
      </c>
      <c r="K83" s="26">
        <f aca="true" t="shared" si="6" ref="K83:K146">ROUND(J83,0)-H83</f>
        <v>0</v>
      </c>
    </row>
    <row r="84" spans="1:11" ht="13.5">
      <c r="A84" s="10" t="s">
        <v>17</v>
      </c>
      <c r="B84" s="10">
        <v>639845</v>
      </c>
      <c r="C84" s="10"/>
      <c r="D84" s="10">
        <v>0</v>
      </c>
      <c r="E84" s="10"/>
      <c r="F84" s="10">
        <v>0</v>
      </c>
      <c r="G84" s="10"/>
      <c r="H84" s="10">
        <f t="shared" si="5"/>
        <v>639845</v>
      </c>
      <c r="J84" s="26">
        <v>639845.54</v>
      </c>
      <c r="K84" s="26">
        <f t="shared" si="6"/>
        <v>1</v>
      </c>
    </row>
    <row r="85" spans="1:11" ht="13.5">
      <c r="A85" s="10" t="s">
        <v>18</v>
      </c>
      <c r="B85" s="10">
        <v>300000</v>
      </c>
      <c r="C85" s="10"/>
      <c r="D85" s="10">
        <v>0</v>
      </c>
      <c r="E85" s="10"/>
      <c r="F85" s="10">
        <v>0</v>
      </c>
      <c r="G85" s="10"/>
      <c r="H85" s="10">
        <f t="shared" si="5"/>
        <v>300000</v>
      </c>
      <c r="J85" s="26">
        <v>300000</v>
      </c>
      <c r="K85" s="26">
        <f t="shared" si="6"/>
        <v>0</v>
      </c>
    </row>
    <row r="86" spans="1:11" ht="13.5">
      <c r="A86" s="10" t="s">
        <v>144</v>
      </c>
      <c r="B86" s="10">
        <v>18000000</v>
      </c>
      <c r="C86" s="10"/>
      <c r="D86" s="10">
        <v>3760000</v>
      </c>
      <c r="E86" s="10"/>
      <c r="F86" s="10">
        <v>0</v>
      </c>
      <c r="G86" s="10"/>
      <c r="H86" s="10">
        <f t="shared" si="5"/>
        <v>21760000</v>
      </c>
      <c r="J86" s="26">
        <v>21760000</v>
      </c>
      <c r="K86" s="26">
        <f t="shared" si="6"/>
        <v>0</v>
      </c>
    </row>
    <row r="87" spans="1:11" ht="13.5">
      <c r="A87" s="10" t="s">
        <v>19</v>
      </c>
      <c r="B87" s="10">
        <v>878509</v>
      </c>
      <c r="C87" s="10"/>
      <c r="D87" s="10">
        <v>0</v>
      </c>
      <c r="E87" s="10"/>
      <c r="F87" s="10">
        <v>0</v>
      </c>
      <c r="G87" s="10"/>
      <c r="H87" s="10">
        <f t="shared" si="5"/>
        <v>878509</v>
      </c>
      <c r="J87" s="26">
        <v>878508.69</v>
      </c>
      <c r="K87" s="26">
        <f t="shared" si="6"/>
        <v>0</v>
      </c>
    </row>
    <row r="88" spans="1:11" ht="13.5">
      <c r="A88" s="10" t="s">
        <v>85</v>
      </c>
      <c r="B88" s="10">
        <v>222294</v>
      </c>
      <c r="C88" s="10"/>
      <c r="D88" s="10">
        <v>0</v>
      </c>
      <c r="E88" s="10"/>
      <c r="F88" s="10">
        <v>0</v>
      </c>
      <c r="G88" s="10"/>
      <c r="H88" s="10">
        <f t="shared" si="5"/>
        <v>222294</v>
      </c>
      <c r="J88" s="26">
        <v>222294.33</v>
      </c>
      <c r="K88" s="26">
        <f t="shared" si="6"/>
        <v>0</v>
      </c>
    </row>
    <row r="89" spans="1:11" ht="13.5">
      <c r="A89" s="10" t="s">
        <v>25</v>
      </c>
      <c r="B89" s="10">
        <v>8035</v>
      </c>
      <c r="C89" s="10"/>
      <c r="D89" s="10">
        <v>0</v>
      </c>
      <c r="E89" s="10"/>
      <c r="F89" s="10">
        <v>0</v>
      </c>
      <c r="G89" s="10"/>
      <c r="H89" s="10">
        <f t="shared" si="5"/>
        <v>8035</v>
      </c>
      <c r="J89" s="26">
        <v>8035.18</v>
      </c>
      <c r="K89" s="26">
        <f t="shared" si="6"/>
        <v>0</v>
      </c>
    </row>
    <row r="90" spans="1:11" ht="13.5">
      <c r="A90" s="10" t="s">
        <v>26</v>
      </c>
      <c r="B90" s="10">
        <v>533489</v>
      </c>
      <c r="C90" s="10"/>
      <c r="D90" s="10">
        <v>0</v>
      </c>
      <c r="E90" s="10"/>
      <c r="F90" s="10">
        <v>0</v>
      </c>
      <c r="G90" s="10"/>
      <c r="H90" s="10">
        <f t="shared" si="5"/>
        <v>533489</v>
      </c>
      <c r="J90" s="26">
        <v>533488.95</v>
      </c>
      <c r="K90" s="26">
        <f t="shared" si="6"/>
        <v>0</v>
      </c>
    </row>
    <row r="91" spans="1:11" ht="13.5">
      <c r="A91" s="10" t="s">
        <v>27</v>
      </c>
      <c r="B91" s="10">
        <v>41090</v>
      </c>
      <c r="C91" s="10"/>
      <c r="D91" s="10">
        <v>0</v>
      </c>
      <c r="E91" s="10"/>
      <c r="F91" s="10">
        <v>0</v>
      </c>
      <c r="G91" s="10"/>
      <c r="H91" s="10">
        <f t="shared" si="5"/>
        <v>41090</v>
      </c>
      <c r="J91" s="26">
        <v>41090.25</v>
      </c>
      <c r="K91" s="26">
        <f t="shared" si="6"/>
        <v>0</v>
      </c>
    </row>
    <row r="92" spans="1:11" ht="13.5">
      <c r="A92" s="10" t="s">
        <v>28</v>
      </c>
      <c r="B92" s="10">
        <v>12431</v>
      </c>
      <c r="C92" s="10"/>
      <c r="D92" s="10">
        <v>0</v>
      </c>
      <c r="E92" s="10"/>
      <c r="F92" s="10">
        <v>0</v>
      </c>
      <c r="G92" s="10"/>
      <c r="H92" s="10">
        <f t="shared" si="5"/>
        <v>12431</v>
      </c>
      <c r="J92" s="26">
        <v>12431.56</v>
      </c>
      <c r="K92" s="26">
        <f t="shared" si="6"/>
        <v>1</v>
      </c>
    </row>
    <row r="93" spans="1:11" ht="13.5">
      <c r="A93" s="10" t="s">
        <v>29</v>
      </c>
      <c r="B93" s="10">
        <v>517677</v>
      </c>
      <c r="C93" s="10"/>
      <c r="D93" s="10">
        <v>0</v>
      </c>
      <c r="E93" s="10"/>
      <c r="F93" s="10">
        <v>0</v>
      </c>
      <c r="G93" s="10"/>
      <c r="H93" s="10">
        <f t="shared" si="5"/>
        <v>517677</v>
      </c>
      <c r="J93" s="26">
        <v>517677.22</v>
      </c>
      <c r="K93" s="26">
        <f t="shared" si="6"/>
        <v>0</v>
      </c>
    </row>
    <row r="94" spans="1:11" ht="13.5">
      <c r="A94" s="10" t="s">
        <v>101</v>
      </c>
      <c r="B94" s="10">
        <v>228711</v>
      </c>
      <c r="C94" s="10"/>
      <c r="D94" s="10">
        <v>1000</v>
      </c>
      <c r="E94" s="10"/>
      <c r="F94" s="10">
        <v>0</v>
      </c>
      <c r="G94" s="10"/>
      <c r="H94" s="10">
        <f t="shared" si="5"/>
        <v>229711</v>
      </c>
      <c r="J94" s="26">
        <v>229710.88</v>
      </c>
      <c r="K94" s="26">
        <f t="shared" si="6"/>
        <v>0</v>
      </c>
    </row>
    <row r="95" spans="1:12" ht="13.5">
      <c r="A95" s="10" t="s">
        <v>102</v>
      </c>
      <c r="B95" s="12">
        <f>1192689</f>
        <v>1192689</v>
      </c>
      <c r="C95" s="10"/>
      <c r="D95" s="12">
        <v>-1192689</v>
      </c>
      <c r="E95" s="10"/>
      <c r="F95" s="12">
        <v>0</v>
      </c>
      <c r="G95" s="10"/>
      <c r="H95" s="12">
        <f>+B95+D95-F95</f>
        <v>0</v>
      </c>
      <c r="J95" s="26">
        <v>0</v>
      </c>
      <c r="K95" s="26">
        <f t="shared" si="6"/>
        <v>0</v>
      </c>
      <c r="L95" s="31">
        <v>-1192690</v>
      </c>
    </row>
    <row r="96" spans="1:11" ht="13.5">
      <c r="A96" s="10" t="s">
        <v>20</v>
      </c>
      <c r="B96" s="10">
        <v>159154</v>
      </c>
      <c r="C96" s="10"/>
      <c r="D96" s="10">
        <v>0</v>
      </c>
      <c r="E96" s="10"/>
      <c r="F96" s="10">
        <v>51592</v>
      </c>
      <c r="G96" s="10"/>
      <c r="H96" s="10">
        <f t="shared" si="5"/>
        <v>107562</v>
      </c>
      <c r="J96" s="26">
        <v>107562.12</v>
      </c>
      <c r="K96" s="26">
        <f t="shared" si="6"/>
        <v>0</v>
      </c>
    </row>
    <row r="97" spans="1:11" ht="13.5">
      <c r="A97" s="10" t="s">
        <v>162</v>
      </c>
      <c r="B97" s="10">
        <v>733</v>
      </c>
      <c r="C97" s="10"/>
      <c r="D97" s="10">
        <v>0</v>
      </c>
      <c r="E97" s="10"/>
      <c r="F97" s="10">
        <v>0</v>
      </c>
      <c r="G97" s="10"/>
      <c r="H97" s="10">
        <f t="shared" si="5"/>
        <v>733</v>
      </c>
      <c r="J97" s="26">
        <v>732.75</v>
      </c>
      <c r="K97" s="26">
        <f t="shared" si="6"/>
        <v>0</v>
      </c>
    </row>
    <row r="98" spans="1:11" ht="13.5">
      <c r="A98" s="10" t="s">
        <v>214</v>
      </c>
      <c r="B98" s="10">
        <v>0</v>
      </c>
      <c r="C98" s="10"/>
      <c r="D98" s="10">
        <v>2000000</v>
      </c>
      <c r="E98" s="10"/>
      <c r="F98" s="10">
        <v>0</v>
      </c>
      <c r="G98" s="10"/>
      <c r="H98" s="10">
        <f t="shared" si="5"/>
        <v>2000000</v>
      </c>
      <c r="J98" s="26">
        <v>2000000</v>
      </c>
      <c r="K98" s="26">
        <f t="shared" si="6"/>
        <v>0</v>
      </c>
    </row>
    <row r="99" spans="1:11" ht="13.5">
      <c r="A99" s="10" t="s">
        <v>21</v>
      </c>
      <c r="B99" s="10">
        <v>284158</v>
      </c>
      <c r="C99" s="10"/>
      <c r="D99" s="10">
        <v>84216</v>
      </c>
      <c r="E99" s="10"/>
      <c r="F99" s="10">
        <v>0</v>
      </c>
      <c r="G99" s="10"/>
      <c r="H99" s="10">
        <f t="shared" si="5"/>
        <v>368374</v>
      </c>
      <c r="J99" s="26">
        <v>368373.67</v>
      </c>
      <c r="K99" s="26">
        <f t="shared" si="6"/>
        <v>0</v>
      </c>
    </row>
    <row r="100" spans="1:11" ht="13.5">
      <c r="A100" s="10" t="s">
        <v>89</v>
      </c>
      <c r="B100" s="10">
        <v>23673</v>
      </c>
      <c r="C100" s="14"/>
      <c r="D100" s="10">
        <v>0</v>
      </c>
      <c r="E100" s="10"/>
      <c r="F100" s="10">
        <v>0</v>
      </c>
      <c r="G100" s="10"/>
      <c r="H100" s="10">
        <f t="shared" si="5"/>
        <v>23673</v>
      </c>
      <c r="J100" s="26">
        <v>23673.01</v>
      </c>
      <c r="K100" s="26">
        <f t="shared" si="6"/>
        <v>0</v>
      </c>
    </row>
    <row r="101" spans="1:11" ht="13.5">
      <c r="A101" s="10" t="s">
        <v>145</v>
      </c>
      <c r="B101" s="10">
        <v>190502</v>
      </c>
      <c r="C101" s="10"/>
      <c r="D101" s="10">
        <v>50000</v>
      </c>
      <c r="E101" s="10"/>
      <c r="F101" s="10">
        <v>53777</v>
      </c>
      <c r="G101" s="10"/>
      <c r="H101" s="10">
        <f t="shared" si="5"/>
        <v>186725</v>
      </c>
      <c r="J101" s="26">
        <v>186725.3</v>
      </c>
      <c r="K101" s="26">
        <f t="shared" si="6"/>
        <v>0</v>
      </c>
    </row>
    <row r="102" spans="1:11" ht="13.5">
      <c r="A102" s="10" t="s">
        <v>96</v>
      </c>
      <c r="B102" s="10">
        <v>1012753</v>
      </c>
      <c r="C102" s="10"/>
      <c r="D102" s="10">
        <v>0</v>
      </c>
      <c r="E102" s="10"/>
      <c r="F102" s="10">
        <v>382658</v>
      </c>
      <c r="G102" s="10"/>
      <c r="H102" s="10">
        <f t="shared" si="5"/>
        <v>630095</v>
      </c>
      <c r="J102" s="26">
        <v>630095.15</v>
      </c>
      <c r="K102" s="26">
        <f t="shared" si="6"/>
        <v>0</v>
      </c>
    </row>
    <row r="103" spans="1:11" ht="13.5">
      <c r="A103" s="10" t="s">
        <v>73</v>
      </c>
      <c r="B103" s="10">
        <v>1340</v>
      </c>
      <c r="C103" s="10"/>
      <c r="D103" s="10">
        <v>-1340</v>
      </c>
      <c r="E103" s="10"/>
      <c r="F103" s="10">
        <v>0</v>
      </c>
      <c r="G103" s="10"/>
      <c r="H103" s="10">
        <f aca="true" t="shared" si="7" ref="H103:H119">+B103+D103-F103</f>
        <v>0</v>
      </c>
      <c r="J103" s="26">
        <v>0</v>
      </c>
      <c r="K103" s="26">
        <f t="shared" si="6"/>
        <v>0</v>
      </c>
    </row>
    <row r="104" spans="1:11" ht="13.5">
      <c r="A104" s="10" t="s">
        <v>180</v>
      </c>
      <c r="B104" s="10">
        <f>166480-166480</f>
        <v>0</v>
      </c>
      <c r="C104" s="10"/>
      <c r="D104" s="10">
        <v>50000</v>
      </c>
      <c r="E104" s="10"/>
      <c r="F104" s="10">
        <v>22411</v>
      </c>
      <c r="G104" s="10"/>
      <c r="H104" s="10">
        <f t="shared" si="7"/>
        <v>27589</v>
      </c>
      <c r="J104" s="26">
        <v>27589.25</v>
      </c>
      <c r="K104" s="26">
        <f t="shared" si="6"/>
        <v>0</v>
      </c>
    </row>
    <row r="105" spans="1:11" ht="13.5">
      <c r="A105" s="10" t="s">
        <v>88</v>
      </c>
      <c r="B105" s="10">
        <v>179208</v>
      </c>
      <c r="C105" s="10"/>
      <c r="D105" s="10">
        <v>0</v>
      </c>
      <c r="E105" s="10"/>
      <c r="F105" s="10">
        <v>137469</v>
      </c>
      <c r="G105" s="10"/>
      <c r="H105" s="10">
        <f t="shared" si="7"/>
        <v>41739</v>
      </c>
      <c r="J105" s="26">
        <v>41739</v>
      </c>
      <c r="K105" s="26">
        <f t="shared" si="6"/>
        <v>0</v>
      </c>
    </row>
    <row r="106" spans="1:11" ht="13.5">
      <c r="A106" s="10" t="s">
        <v>22</v>
      </c>
      <c r="B106" s="10">
        <v>2570353</v>
      </c>
      <c r="C106" s="10"/>
      <c r="D106" s="10">
        <v>1000000</v>
      </c>
      <c r="E106" s="10"/>
      <c r="F106" s="10">
        <v>19711</v>
      </c>
      <c r="G106" s="10"/>
      <c r="H106" s="10">
        <f t="shared" si="7"/>
        <v>3550642</v>
      </c>
      <c r="J106" s="26">
        <v>3550642.14</v>
      </c>
      <c r="K106" s="26">
        <f t="shared" si="6"/>
        <v>0</v>
      </c>
    </row>
    <row r="107" spans="1:11" ht="13.5">
      <c r="A107" s="10" t="s">
        <v>147</v>
      </c>
      <c r="B107" s="10">
        <v>4423068</v>
      </c>
      <c r="C107" s="10"/>
      <c r="D107" s="10">
        <v>1492690</v>
      </c>
      <c r="E107" s="10"/>
      <c r="F107" s="10">
        <v>0</v>
      </c>
      <c r="G107" s="10"/>
      <c r="H107" s="10">
        <f t="shared" si="7"/>
        <v>5915758</v>
      </c>
      <c r="J107" s="26">
        <v>5915757.64</v>
      </c>
      <c r="K107" s="26">
        <f t="shared" si="6"/>
        <v>0</v>
      </c>
    </row>
    <row r="108" spans="1:11" ht="13.5">
      <c r="A108" s="10" t="s">
        <v>181</v>
      </c>
      <c r="B108" s="10">
        <v>209290</v>
      </c>
      <c r="C108" s="10"/>
      <c r="D108" s="10">
        <v>1457216</v>
      </c>
      <c r="E108" s="10"/>
      <c r="F108" s="10">
        <v>866506</v>
      </c>
      <c r="G108" s="10"/>
      <c r="H108" s="10">
        <f t="shared" si="7"/>
        <v>800000</v>
      </c>
      <c r="J108" s="26">
        <v>800000</v>
      </c>
      <c r="K108" s="26">
        <f t="shared" si="6"/>
        <v>0</v>
      </c>
    </row>
    <row r="109" spans="1:11" ht="13.5">
      <c r="A109" s="10" t="s">
        <v>60</v>
      </c>
      <c r="B109" s="10"/>
      <c r="C109" s="10"/>
      <c r="D109" s="10"/>
      <c r="E109" s="10"/>
      <c r="F109" s="10"/>
      <c r="G109" s="10"/>
      <c r="H109" s="10"/>
      <c r="K109" s="26">
        <f t="shared" si="6"/>
        <v>0</v>
      </c>
    </row>
    <row r="110" spans="1:11" ht="13.5">
      <c r="A110" s="10" t="s">
        <v>94</v>
      </c>
      <c r="B110" s="12">
        <v>0</v>
      </c>
      <c r="C110" s="12"/>
      <c r="D110" s="10">
        <v>129867</v>
      </c>
      <c r="E110" s="10"/>
      <c r="F110" s="10">
        <v>0</v>
      </c>
      <c r="G110" s="12"/>
      <c r="H110" s="12">
        <f>+B110+D110-F110</f>
        <v>129867</v>
      </c>
      <c r="J110" s="26">
        <v>129867</v>
      </c>
      <c r="K110" s="26">
        <f t="shared" si="6"/>
        <v>0</v>
      </c>
    </row>
    <row r="111" spans="1:12" ht="13.5">
      <c r="A111" s="10" t="s">
        <v>97</v>
      </c>
      <c r="B111" s="10">
        <v>1057083</v>
      </c>
      <c r="C111" s="10"/>
      <c r="D111" s="10">
        <v>227824</v>
      </c>
      <c r="E111" s="10"/>
      <c r="F111" s="10">
        <v>207045</v>
      </c>
      <c r="G111" s="10"/>
      <c r="H111" s="10">
        <f>+B111+D111-F111</f>
        <v>1077862</v>
      </c>
      <c r="J111" s="30">
        <v>1077861.4</v>
      </c>
      <c r="K111" s="30">
        <f t="shared" si="6"/>
        <v>-1</v>
      </c>
      <c r="L111" s="31">
        <v>227824</v>
      </c>
    </row>
    <row r="112" spans="1:11" ht="13.5">
      <c r="A112" s="10" t="s">
        <v>48</v>
      </c>
      <c r="B112" s="10">
        <f>22747</f>
        <v>22747</v>
      </c>
      <c r="C112" s="10"/>
      <c r="D112" s="10">
        <v>0</v>
      </c>
      <c r="E112" s="10"/>
      <c r="F112" s="10">
        <v>0</v>
      </c>
      <c r="G112" s="10"/>
      <c r="H112" s="10">
        <f>+B112+D112-F112</f>
        <v>22747</v>
      </c>
      <c r="J112" s="26">
        <v>22746.78</v>
      </c>
      <c r="K112" s="26">
        <f t="shared" si="6"/>
        <v>0</v>
      </c>
    </row>
    <row r="113" spans="1:11" ht="13.5">
      <c r="A113" s="10" t="s">
        <v>71</v>
      </c>
      <c r="B113" s="10">
        <v>457708</v>
      </c>
      <c r="C113" s="10"/>
      <c r="D113" s="10">
        <v>0</v>
      </c>
      <c r="E113" s="10"/>
      <c r="F113" s="10">
        <v>15865</v>
      </c>
      <c r="G113" s="10"/>
      <c r="H113" s="10">
        <f t="shared" si="7"/>
        <v>441843</v>
      </c>
      <c r="J113" s="26">
        <v>441842.85</v>
      </c>
      <c r="K113" s="26">
        <f t="shared" si="6"/>
        <v>0</v>
      </c>
    </row>
    <row r="114" spans="1:11" ht="13.5">
      <c r="A114" s="10" t="s">
        <v>98</v>
      </c>
      <c r="B114" s="10">
        <v>74920</v>
      </c>
      <c r="C114" s="10"/>
      <c r="D114" s="10">
        <v>0</v>
      </c>
      <c r="E114" s="10"/>
      <c r="F114" s="10">
        <v>60078</v>
      </c>
      <c r="G114" s="10"/>
      <c r="H114" s="10">
        <f t="shared" si="7"/>
        <v>14842</v>
      </c>
      <c r="J114" s="26">
        <v>14842.19</v>
      </c>
      <c r="K114" s="26">
        <f t="shared" si="6"/>
        <v>0</v>
      </c>
    </row>
    <row r="115" spans="1:11" ht="13.5">
      <c r="A115" s="10" t="s">
        <v>163</v>
      </c>
      <c r="B115" s="10">
        <v>35700</v>
      </c>
      <c r="C115" s="10"/>
      <c r="D115" s="10">
        <v>97049</v>
      </c>
      <c r="E115" s="10"/>
      <c r="F115" s="10">
        <v>132749</v>
      </c>
      <c r="G115" s="10"/>
      <c r="H115" s="10">
        <f t="shared" si="7"/>
        <v>0</v>
      </c>
      <c r="J115" s="26">
        <v>0</v>
      </c>
      <c r="K115" s="26">
        <f t="shared" si="6"/>
        <v>0</v>
      </c>
    </row>
    <row r="116" spans="1:11" ht="13.5">
      <c r="A116" s="10" t="s">
        <v>112</v>
      </c>
      <c r="B116" s="10">
        <v>750000</v>
      </c>
      <c r="C116" s="10"/>
      <c r="D116" s="10">
        <v>-145246</v>
      </c>
      <c r="E116" s="10"/>
      <c r="F116" s="10">
        <v>0</v>
      </c>
      <c r="G116" s="10"/>
      <c r="H116" s="10">
        <f t="shared" si="7"/>
        <v>604754</v>
      </c>
      <c r="J116" s="26">
        <v>604753.7</v>
      </c>
      <c r="K116" s="26">
        <f t="shared" si="6"/>
        <v>0</v>
      </c>
    </row>
    <row r="117" spans="1:11" ht="13.5">
      <c r="A117" s="10" t="s">
        <v>199</v>
      </c>
      <c r="B117" s="10">
        <v>0</v>
      </c>
      <c r="C117" s="10"/>
      <c r="D117" s="10">
        <v>500000</v>
      </c>
      <c r="E117" s="10"/>
      <c r="F117" s="10">
        <v>0</v>
      </c>
      <c r="G117" s="10"/>
      <c r="H117" s="10">
        <f t="shared" si="7"/>
        <v>500000</v>
      </c>
      <c r="J117" s="26">
        <v>500000</v>
      </c>
      <c r="K117" s="26">
        <f t="shared" si="6"/>
        <v>0</v>
      </c>
    </row>
    <row r="118" spans="1:11" ht="13.5">
      <c r="A118" s="10" t="s">
        <v>198</v>
      </c>
      <c r="B118" s="10">
        <v>0</v>
      </c>
      <c r="C118" s="10"/>
      <c r="D118" s="10">
        <v>500000</v>
      </c>
      <c r="E118" s="10"/>
      <c r="F118" s="10">
        <v>0</v>
      </c>
      <c r="G118" s="10"/>
      <c r="H118" s="10">
        <f t="shared" si="7"/>
        <v>500000</v>
      </c>
      <c r="J118" s="26">
        <v>500000</v>
      </c>
      <c r="K118" s="26">
        <f t="shared" si="6"/>
        <v>0</v>
      </c>
    </row>
    <row r="119" spans="1:11" ht="13.5">
      <c r="A119" s="10" t="s">
        <v>72</v>
      </c>
      <c r="B119" s="10">
        <v>3037419</v>
      </c>
      <c r="C119" s="10"/>
      <c r="D119" s="10">
        <v>0</v>
      </c>
      <c r="E119" s="10"/>
      <c r="F119" s="10">
        <v>2138572</v>
      </c>
      <c r="G119" s="10"/>
      <c r="H119" s="10">
        <f t="shared" si="7"/>
        <v>898847</v>
      </c>
      <c r="J119" s="35">
        <v>898846.41</v>
      </c>
      <c r="K119" s="35">
        <f t="shared" si="6"/>
        <v>-1</v>
      </c>
    </row>
    <row r="120" spans="1:11" ht="13.5">
      <c r="A120" s="10" t="s">
        <v>113</v>
      </c>
      <c r="B120" s="10">
        <v>1078574</v>
      </c>
      <c r="C120" s="10"/>
      <c r="D120" s="10">
        <v>0</v>
      </c>
      <c r="E120" s="10"/>
      <c r="F120" s="10">
        <v>0</v>
      </c>
      <c r="G120" s="10"/>
      <c r="H120" s="10">
        <f>+B120+D120-F120</f>
        <v>1078574</v>
      </c>
      <c r="J120" s="26">
        <v>1078573.73</v>
      </c>
      <c r="K120" s="26">
        <f t="shared" si="6"/>
        <v>0</v>
      </c>
    </row>
    <row r="121" spans="1:11" ht="13.5">
      <c r="A121" s="10" t="s">
        <v>157</v>
      </c>
      <c r="B121" s="10">
        <v>0</v>
      </c>
      <c r="C121" s="10"/>
      <c r="D121" s="10">
        <v>399460</v>
      </c>
      <c r="E121" s="10"/>
      <c r="F121" s="10">
        <v>0</v>
      </c>
      <c r="G121" s="10"/>
      <c r="H121" s="10">
        <f>+B121+D121-F121</f>
        <v>399460</v>
      </c>
      <c r="J121" s="26">
        <v>399459.68</v>
      </c>
      <c r="K121" s="26">
        <f t="shared" si="6"/>
        <v>0</v>
      </c>
    </row>
    <row r="122" spans="1:11" ht="13.5">
      <c r="A122" s="10" t="s">
        <v>146</v>
      </c>
      <c r="B122" s="10">
        <v>4950445</v>
      </c>
      <c r="C122" s="10"/>
      <c r="D122" s="10">
        <v>1300000</v>
      </c>
      <c r="E122" s="10"/>
      <c r="F122" s="10">
        <v>3489915</v>
      </c>
      <c r="G122" s="10"/>
      <c r="H122" s="10">
        <f>+B122+D122-F122</f>
        <v>2760530</v>
      </c>
      <c r="J122" s="26">
        <v>2760529.93</v>
      </c>
      <c r="K122" s="26">
        <f t="shared" si="6"/>
        <v>0</v>
      </c>
    </row>
    <row r="123" spans="1:11" ht="13.5">
      <c r="A123" s="10" t="s">
        <v>191</v>
      </c>
      <c r="B123" s="10"/>
      <c r="C123" s="10"/>
      <c r="D123" s="10"/>
      <c r="E123" s="10"/>
      <c r="F123" s="10"/>
      <c r="G123" s="10"/>
      <c r="H123" s="10"/>
      <c r="K123" s="26">
        <f t="shared" si="6"/>
        <v>0</v>
      </c>
    </row>
    <row r="124" spans="1:12" ht="13.5">
      <c r="A124" s="10" t="s">
        <v>74</v>
      </c>
      <c r="B124" s="10">
        <v>1272254</v>
      </c>
      <c r="C124" s="10"/>
      <c r="D124" s="10">
        <v>888021</v>
      </c>
      <c r="E124" s="10"/>
      <c r="F124" s="10">
        <v>732368</v>
      </c>
      <c r="G124" s="10"/>
      <c r="H124" s="10">
        <f>+B124+D124-F124</f>
        <v>1427907</v>
      </c>
      <c r="J124" s="30">
        <v>1427907.35</v>
      </c>
      <c r="K124" s="30">
        <f t="shared" si="6"/>
        <v>0</v>
      </c>
      <c r="L124" s="36">
        <v>888022</v>
      </c>
    </row>
    <row r="125" spans="1:11" ht="13.5">
      <c r="A125" s="10" t="s">
        <v>120</v>
      </c>
      <c r="B125" s="10">
        <v>1374613</v>
      </c>
      <c r="C125" s="9"/>
      <c r="D125" s="10">
        <v>0</v>
      </c>
      <c r="E125" s="10"/>
      <c r="F125" s="10">
        <v>0</v>
      </c>
      <c r="G125" s="9"/>
      <c r="H125" s="10">
        <f>+B125+D125-F125</f>
        <v>1374613</v>
      </c>
      <c r="J125" s="26">
        <v>1374612.69</v>
      </c>
      <c r="K125" s="26">
        <f t="shared" si="6"/>
        <v>0</v>
      </c>
    </row>
    <row r="126" spans="1:13" ht="13.5">
      <c r="A126" s="10" t="s">
        <v>23</v>
      </c>
      <c r="B126" s="10">
        <v>1326855</v>
      </c>
      <c r="C126" s="10"/>
      <c r="D126" s="10">
        <v>-655193</v>
      </c>
      <c r="E126" s="10"/>
      <c r="F126" s="10">
        <v>12531</v>
      </c>
      <c r="G126" s="10"/>
      <c r="H126" s="10">
        <f>+B126+D126-F126</f>
        <v>659131</v>
      </c>
      <c r="J126" s="30">
        <v>659130.67</v>
      </c>
      <c r="K126" s="30">
        <f t="shared" si="6"/>
        <v>0</v>
      </c>
      <c r="M126" s="36">
        <v>12532</v>
      </c>
    </row>
    <row r="127" spans="1:11" ht="13.5">
      <c r="A127" s="10" t="s">
        <v>148</v>
      </c>
      <c r="B127" s="10">
        <v>242221</v>
      </c>
      <c r="C127" s="10"/>
      <c r="D127" s="10">
        <f>150000+175000</f>
        <v>325000</v>
      </c>
      <c r="E127" s="10"/>
      <c r="F127" s="10">
        <v>64695</v>
      </c>
      <c r="G127" s="10"/>
      <c r="H127" s="10">
        <f>+B127+D127-F127</f>
        <v>502526</v>
      </c>
      <c r="J127" s="26">
        <v>502526.43</v>
      </c>
      <c r="K127" s="26">
        <f t="shared" si="6"/>
        <v>0</v>
      </c>
    </row>
    <row r="128" spans="1:8" ht="13.5">
      <c r="A128" s="10" t="s">
        <v>24</v>
      </c>
      <c r="B128" s="10" t="s">
        <v>2</v>
      </c>
      <c r="C128" s="10"/>
      <c r="D128" s="10"/>
      <c r="E128" s="10"/>
      <c r="F128" s="10"/>
      <c r="G128" s="10"/>
      <c r="H128" s="10" t="s">
        <v>2</v>
      </c>
    </row>
    <row r="129" spans="1:13" ht="13.5">
      <c r="A129" s="10" t="s">
        <v>31</v>
      </c>
      <c r="B129" s="10">
        <v>67778</v>
      </c>
      <c r="C129" s="10"/>
      <c r="D129" s="10">
        <v>620000</v>
      </c>
      <c r="E129" s="10"/>
      <c r="F129" s="10">
        <v>273863</v>
      </c>
      <c r="G129" s="10"/>
      <c r="H129" s="10">
        <f>B129+D129-F129</f>
        <v>413915</v>
      </c>
      <c r="J129" s="30">
        <v>413915.36</v>
      </c>
      <c r="K129" s="30">
        <f t="shared" si="6"/>
        <v>0</v>
      </c>
      <c r="M129" s="36">
        <v>273862</v>
      </c>
    </row>
    <row r="130" spans="1:11" ht="13.5">
      <c r="A130" s="10" t="s">
        <v>32</v>
      </c>
      <c r="B130" s="10">
        <v>43220</v>
      </c>
      <c r="C130" s="10"/>
      <c r="D130" s="10">
        <v>211680</v>
      </c>
      <c r="E130" s="10"/>
      <c r="F130" s="10">
        <v>4900</v>
      </c>
      <c r="G130" s="10"/>
      <c r="H130" s="10">
        <f aca="true" t="shared" si="8" ref="H130:H138">+B130+D130-F130</f>
        <v>250000</v>
      </c>
      <c r="J130" s="26">
        <v>250000</v>
      </c>
      <c r="K130" s="26">
        <f t="shared" si="6"/>
        <v>0</v>
      </c>
    </row>
    <row r="131" spans="1:11" ht="13.5">
      <c r="A131" s="10" t="s">
        <v>33</v>
      </c>
      <c r="B131" s="10">
        <v>393687</v>
      </c>
      <c r="C131" s="10"/>
      <c r="D131" s="10">
        <v>463485</v>
      </c>
      <c r="E131" s="10"/>
      <c r="F131" s="10">
        <v>442749</v>
      </c>
      <c r="G131" s="10"/>
      <c r="H131" s="10">
        <f t="shared" si="8"/>
        <v>414423</v>
      </c>
      <c r="J131" s="26">
        <v>414423.44</v>
      </c>
      <c r="K131" s="26">
        <f t="shared" si="6"/>
        <v>0</v>
      </c>
    </row>
    <row r="132" spans="1:11" ht="13.5">
      <c r="A132" s="10" t="s">
        <v>34</v>
      </c>
      <c r="B132" s="10">
        <v>516875</v>
      </c>
      <c r="C132" s="10"/>
      <c r="D132" s="10">
        <v>36012</v>
      </c>
      <c r="E132" s="10"/>
      <c r="F132" s="10">
        <v>309301</v>
      </c>
      <c r="G132" s="10"/>
      <c r="H132" s="10">
        <f t="shared" si="8"/>
        <v>243586</v>
      </c>
      <c r="J132" s="26">
        <v>243585.6</v>
      </c>
      <c r="K132" s="26">
        <f t="shared" si="6"/>
        <v>0</v>
      </c>
    </row>
    <row r="133" spans="1:11" ht="13.5">
      <c r="A133" s="10" t="s">
        <v>35</v>
      </c>
      <c r="B133" s="10">
        <v>0</v>
      </c>
      <c r="C133" s="10"/>
      <c r="D133" s="10">
        <v>290000</v>
      </c>
      <c r="E133" s="10"/>
      <c r="F133" s="10">
        <v>56428</v>
      </c>
      <c r="G133" s="10"/>
      <c r="H133" s="10">
        <f t="shared" si="8"/>
        <v>233572</v>
      </c>
      <c r="J133" s="26">
        <v>233572.48</v>
      </c>
      <c r="K133" s="26">
        <f t="shared" si="6"/>
        <v>0</v>
      </c>
    </row>
    <row r="134" spans="1:11" ht="13.5">
      <c r="A134" s="10" t="s">
        <v>57</v>
      </c>
      <c r="B134" s="10">
        <v>67755</v>
      </c>
      <c r="C134" s="10"/>
      <c r="D134" s="10">
        <v>-60957</v>
      </c>
      <c r="E134" s="10"/>
      <c r="F134" s="10">
        <v>6798</v>
      </c>
      <c r="G134" s="10"/>
      <c r="H134" s="10">
        <f t="shared" si="8"/>
        <v>0</v>
      </c>
      <c r="J134" s="26">
        <v>0</v>
      </c>
      <c r="K134" s="26">
        <f t="shared" si="6"/>
        <v>0</v>
      </c>
    </row>
    <row r="135" spans="1:11" ht="13.5">
      <c r="A135" s="10" t="s">
        <v>36</v>
      </c>
      <c r="B135" s="10">
        <v>382036</v>
      </c>
      <c r="C135" s="10"/>
      <c r="D135" s="10">
        <v>484908</v>
      </c>
      <c r="E135" s="10"/>
      <c r="F135" s="10">
        <v>344820</v>
      </c>
      <c r="G135" s="10"/>
      <c r="H135" s="10">
        <f t="shared" si="8"/>
        <v>522124</v>
      </c>
      <c r="J135" s="26">
        <v>522123.78</v>
      </c>
      <c r="K135" s="26">
        <f t="shared" si="6"/>
        <v>0</v>
      </c>
    </row>
    <row r="136" spans="1:11" ht="13.5">
      <c r="A136" s="10" t="s">
        <v>75</v>
      </c>
      <c r="B136" s="10">
        <v>339516</v>
      </c>
      <c r="C136" s="10"/>
      <c r="D136" s="10">
        <v>100000</v>
      </c>
      <c r="E136" s="10"/>
      <c r="F136" s="10">
        <v>314977</v>
      </c>
      <c r="G136" s="10"/>
      <c r="H136" s="10">
        <f t="shared" si="8"/>
        <v>124539</v>
      </c>
      <c r="J136" s="26">
        <v>124539.11</v>
      </c>
      <c r="K136" s="26">
        <f t="shared" si="6"/>
        <v>0</v>
      </c>
    </row>
    <row r="137" spans="1:13" ht="13.5">
      <c r="A137" s="10" t="s">
        <v>200</v>
      </c>
      <c r="B137" s="10">
        <v>0</v>
      </c>
      <c r="C137" s="10"/>
      <c r="D137" s="10">
        <v>50000</v>
      </c>
      <c r="E137" s="10"/>
      <c r="F137" s="10">
        <v>7462</v>
      </c>
      <c r="G137" s="10"/>
      <c r="H137" s="10">
        <f t="shared" si="8"/>
        <v>42538</v>
      </c>
      <c r="J137" s="30">
        <v>42537.5</v>
      </c>
      <c r="K137" s="30">
        <f t="shared" si="6"/>
        <v>0</v>
      </c>
      <c r="M137" s="36">
        <v>7463</v>
      </c>
    </row>
    <row r="138" spans="1:11" ht="13.5">
      <c r="A138" s="10" t="s">
        <v>164</v>
      </c>
      <c r="B138" s="10">
        <v>135000</v>
      </c>
      <c r="C138" s="10"/>
      <c r="D138" s="10">
        <v>1176937</v>
      </c>
      <c r="E138" s="10"/>
      <c r="F138" s="10">
        <v>485659</v>
      </c>
      <c r="G138" s="10"/>
      <c r="H138" s="10">
        <f t="shared" si="8"/>
        <v>826278</v>
      </c>
      <c r="J138" s="26">
        <v>826278.23</v>
      </c>
      <c r="K138" s="26">
        <f t="shared" si="6"/>
        <v>0</v>
      </c>
    </row>
    <row r="139" spans="1:12" ht="13.5">
      <c r="A139" s="10" t="s">
        <v>37</v>
      </c>
      <c r="B139" s="10">
        <v>38266</v>
      </c>
      <c r="C139" s="10"/>
      <c r="D139" s="10">
        <v>433309</v>
      </c>
      <c r="E139" s="10"/>
      <c r="F139" s="10">
        <v>135417</v>
      </c>
      <c r="G139" s="10"/>
      <c r="H139" s="10">
        <f aca="true" t="shared" si="9" ref="H139:H150">+B139+D139-F139</f>
        <v>336158</v>
      </c>
      <c r="J139" s="30">
        <v>336158.31</v>
      </c>
      <c r="K139" s="30">
        <f t="shared" si="6"/>
        <v>0</v>
      </c>
      <c r="L139" s="36">
        <v>433310</v>
      </c>
    </row>
    <row r="140" spans="1:11" ht="13.5">
      <c r="A140" s="10" t="s">
        <v>38</v>
      </c>
      <c r="B140" s="10">
        <v>170401</v>
      </c>
      <c r="C140" s="10"/>
      <c r="D140" s="10">
        <v>277584</v>
      </c>
      <c r="E140" s="10"/>
      <c r="F140" s="10">
        <v>274526</v>
      </c>
      <c r="G140" s="10"/>
      <c r="H140" s="10">
        <f t="shared" si="9"/>
        <v>173459</v>
      </c>
      <c r="J140" s="26">
        <v>173459.01</v>
      </c>
      <c r="K140" s="26">
        <f t="shared" si="6"/>
        <v>0</v>
      </c>
    </row>
    <row r="141" spans="1:12" ht="13.5">
      <c r="A141" s="10" t="s">
        <v>183</v>
      </c>
      <c r="B141" s="10">
        <v>458474</v>
      </c>
      <c r="C141" s="10"/>
      <c r="D141" s="10">
        <v>-416340</v>
      </c>
      <c r="E141" s="10"/>
      <c r="F141" s="10">
        <v>834</v>
      </c>
      <c r="G141" s="10"/>
      <c r="H141" s="10">
        <f t="shared" si="9"/>
        <v>41300</v>
      </c>
      <c r="J141" s="30">
        <v>41299.98</v>
      </c>
      <c r="K141" s="30">
        <f t="shared" si="6"/>
        <v>0</v>
      </c>
      <c r="L141" s="36">
        <v>-416341</v>
      </c>
    </row>
    <row r="142" spans="1:13" ht="13.5">
      <c r="A142" s="10" t="s">
        <v>100</v>
      </c>
      <c r="B142" s="10">
        <v>526879</v>
      </c>
      <c r="C142" s="10"/>
      <c r="D142" s="10">
        <v>414752</v>
      </c>
      <c r="E142" s="10"/>
      <c r="F142" s="10">
        <v>618331</v>
      </c>
      <c r="G142" s="10"/>
      <c r="H142" s="10">
        <f t="shared" si="9"/>
        <v>323300</v>
      </c>
      <c r="J142" s="30">
        <v>323299.55</v>
      </c>
      <c r="K142" s="30">
        <f t="shared" si="6"/>
        <v>0</v>
      </c>
      <c r="M142" s="36">
        <v>618332</v>
      </c>
    </row>
    <row r="143" spans="1:11" ht="13.5">
      <c r="A143" s="10" t="s">
        <v>182</v>
      </c>
      <c r="B143" s="10">
        <v>285000</v>
      </c>
      <c r="C143" s="10"/>
      <c r="D143" s="10">
        <v>0</v>
      </c>
      <c r="E143" s="10"/>
      <c r="F143" s="10">
        <v>0</v>
      </c>
      <c r="G143" s="10"/>
      <c r="H143" s="10">
        <f t="shared" si="9"/>
        <v>285000</v>
      </c>
      <c r="J143" s="26">
        <v>285000</v>
      </c>
      <c r="K143" s="26">
        <f t="shared" si="6"/>
        <v>0</v>
      </c>
    </row>
    <row r="144" spans="1:11" ht="13.5">
      <c r="A144" s="10" t="s">
        <v>59</v>
      </c>
      <c r="B144" s="10">
        <v>38019</v>
      </c>
      <c r="C144" s="10"/>
      <c r="D144" s="10">
        <v>85000</v>
      </c>
      <c r="E144" s="10"/>
      <c r="F144" s="10">
        <v>23310</v>
      </c>
      <c r="G144" s="10"/>
      <c r="H144" s="10">
        <f t="shared" si="9"/>
        <v>99709</v>
      </c>
      <c r="J144" s="26">
        <v>99708.53</v>
      </c>
      <c r="K144" s="26">
        <f t="shared" si="6"/>
        <v>0</v>
      </c>
    </row>
    <row r="145" spans="1:11" ht="13.5">
      <c r="A145" s="10" t="s">
        <v>86</v>
      </c>
      <c r="B145" s="10">
        <f>1503498+3835</f>
        <v>1507333</v>
      </c>
      <c r="C145" s="10"/>
      <c r="D145" s="10">
        <v>583630</v>
      </c>
      <c r="E145" s="10"/>
      <c r="F145" s="10">
        <v>305107</v>
      </c>
      <c r="G145" s="10"/>
      <c r="H145" s="10">
        <f t="shared" si="9"/>
        <v>1785856</v>
      </c>
      <c r="J145" s="26">
        <v>1785855.79</v>
      </c>
      <c r="K145" s="26">
        <f t="shared" si="6"/>
        <v>0</v>
      </c>
    </row>
    <row r="146" spans="1:11" ht="13.5">
      <c r="A146" s="10" t="s">
        <v>201</v>
      </c>
      <c r="B146" s="10">
        <v>0</v>
      </c>
      <c r="C146" s="10"/>
      <c r="D146" s="10">
        <v>500000</v>
      </c>
      <c r="E146" s="10"/>
      <c r="F146" s="10">
        <v>0</v>
      </c>
      <c r="G146" s="10"/>
      <c r="H146" s="10">
        <f t="shared" si="9"/>
        <v>500000</v>
      </c>
      <c r="J146" s="26">
        <v>500000</v>
      </c>
      <c r="K146" s="26">
        <f t="shared" si="6"/>
        <v>0</v>
      </c>
    </row>
    <row r="147" spans="1:11" ht="13.5">
      <c r="A147" s="10" t="s">
        <v>132</v>
      </c>
      <c r="B147" s="10">
        <v>10000</v>
      </c>
      <c r="C147" s="10"/>
      <c r="D147" s="10">
        <v>0</v>
      </c>
      <c r="E147" s="10"/>
      <c r="F147" s="10">
        <v>0</v>
      </c>
      <c r="G147" s="10"/>
      <c r="H147" s="10">
        <f t="shared" si="9"/>
        <v>10000</v>
      </c>
      <c r="J147" s="26">
        <v>10000</v>
      </c>
      <c r="K147" s="26">
        <f aca="true" t="shared" si="10" ref="K147:K175">ROUND(J147,0)-H147</f>
        <v>0</v>
      </c>
    </row>
    <row r="148" spans="1:11" ht="13.5">
      <c r="A148" s="10" t="s">
        <v>149</v>
      </c>
      <c r="B148" s="10">
        <v>1000000</v>
      </c>
      <c r="C148" s="10"/>
      <c r="D148" s="10">
        <v>0</v>
      </c>
      <c r="E148" s="10"/>
      <c r="F148" s="10">
        <v>0</v>
      </c>
      <c r="G148" s="10"/>
      <c r="H148" s="10">
        <f t="shared" si="9"/>
        <v>1000000</v>
      </c>
      <c r="J148" s="26">
        <v>1000000</v>
      </c>
      <c r="K148" s="26">
        <f t="shared" si="10"/>
        <v>0</v>
      </c>
    </row>
    <row r="149" spans="1:11" ht="13.5">
      <c r="A149" s="10" t="s">
        <v>202</v>
      </c>
      <c r="B149" s="10">
        <v>0</v>
      </c>
      <c r="C149" s="10"/>
      <c r="D149" s="10">
        <v>500000</v>
      </c>
      <c r="E149" s="10"/>
      <c r="F149" s="10">
        <v>0</v>
      </c>
      <c r="G149" s="10"/>
      <c r="H149" s="10">
        <f t="shared" si="9"/>
        <v>500000</v>
      </c>
      <c r="J149" s="26">
        <v>500000</v>
      </c>
      <c r="K149" s="26">
        <f t="shared" si="10"/>
        <v>0</v>
      </c>
    </row>
    <row r="150" spans="1:11" ht="13.5">
      <c r="A150" s="10" t="s">
        <v>40</v>
      </c>
      <c r="B150" s="10">
        <v>1700954</v>
      </c>
      <c r="C150" s="10"/>
      <c r="D150" s="10">
        <v>500000</v>
      </c>
      <c r="E150" s="10"/>
      <c r="F150" s="10">
        <v>195754</v>
      </c>
      <c r="G150" s="10"/>
      <c r="H150" s="10">
        <f t="shared" si="9"/>
        <v>2005200</v>
      </c>
      <c r="J150" s="26">
        <v>2005200.04</v>
      </c>
      <c r="K150" s="26">
        <f t="shared" si="10"/>
        <v>0</v>
      </c>
    </row>
    <row r="151" spans="1:12" ht="13.5">
      <c r="A151" s="10" t="s">
        <v>165</v>
      </c>
      <c r="B151" s="10">
        <v>3888915</v>
      </c>
      <c r="C151" s="10"/>
      <c r="D151" s="10">
        <v>630395</v>
      </c>
      <c r="E151" s="10"/>
      <c r="F151" s="10">
        <f>57278+101465</f>
        <v>158743</v>
      </c>
      <c r="G151" s="10"/>
      <c r="H151" s="10">
        <f>+B151+D151-F151</f>
        <v>4360567</v>
      </c>
      <c r="J151" s="30">
        <v>4360567.09</v>
      </c>
      <c r="K151" s="30">
        <f t="shared" si="10"/>
        <v>0</v>
      </c>
      <c r="L151" s="36">
        <v>630396</v>
      </c>
    </row>
    <row r="152" spans="1:11" ht="13.5">
      <c r="A152" s="10" t="s">
        <v>184</v>
      </c>
      <c r="B152" s="10">
        <v>10000</v>
      </c>
      <c r="C152" s="10"/>
      <c r="D152" s="10">
        <v>-4005</v>
      </c>
      <c r="E152" s="10"/>
      <c r="F152" s="10">
        <v>5995</v>
      </c>
      <c r="G152" s="10"/>
      <c r="H152" s="10">
        <f>+B152+D152-F152</f>
        <v>0</v>
      </c>
      <c r="J152" s="26">
        <v>0</v>
      </c>
      <c r="K152" s="26">
        <f t="shared" si="10"/>
        <v>0</v>
      </c>
    </row>
    <row r="153" spans="1:11" ht="13.5">
      <c r="A153" s="10" t="s">
        <v>84</v>
      </c>
      <c r="B153" s="10"/>
      <c r="C153" s="10"/>
      <c r="D153" s="10"/>
      <c r="E153" s="10"/>
      <c r="F153" s="10"/>
      <c r="G153" s="10"/>
      <c r="H153" s="10"/>
      <c r="K153" s="26">
        <f t="shared" si="10"/>
        <v>0</v>
      </c>
    </row>
    <row r="154" spans="1:11" ht="13.5">
      <c r="A154" s="10" t="s">
        <v>204</v>
      </c>
      <c r="B154" s="10">
        <v>0</v>
      </c>
      <c r="C154" s="10"/>
      <c r="D154" s="10">
        <v>45000</v>
      </c>
      <c r="E154" s="10"/>
      <c r="F154" s="10">
        <v>0</v>
      </c>
      <c r="G154" s="10"/>
      <c r="H154" s="10">
        <f aca="true" t="shared" si="11" ref="H154:H160">+B154+D154-F154</f>
        <v>45000</v>
      </c>
      <c r="J154" s="26">
        <v>45000</v>
      </c>
      <c r="K154" s="26">
        <f t="shared" si="10"/>
        <v>0</v>
      </c>
    </row>
    <row r="155" spans="1:11" ht="13.5">
      <c r="A155" s="10" t="s">
        <v>205</v>
      </c>
      <c r="B155" s="10">
        <v>0</v>
      </c>
      <c r="C155" s="10"/>
      <c r="D155" s="10">
        <v>75000</v>
      </c>
      <c r="E155" s="10"/>
      <c r="F155" s="10">
        <v>35099</v>
      </c>
      <c r="G155" s="10"/>
      <c r="H155" s="10">
        <f t="shared" si="11"/>
        <v>39901</v>
      </c>
      <c r="J155" s="26">
        <v>39901</v>
      </c>
      <c r="K155" s="26">
        <f t="shared" si="10"/>
        <v>0</v>
      </c>
    </row>
    <row r="156" spans="1:11" ht="13.5">
      <c r="A156" s="10" t="s">
        <v>115</v>
      </c>
      <c r="B156" s="10">
        <v>271694</v>
      </c>
      <c r="C156" s="10"/>
      <c r="D156" s="10">
        <v>62000</v>
      </c>
      <c r="E156" s="10"/>
      <c r="F156" s="10">
        <v>6774</v>
      </c>
      <c r="G156" s="10"/>
      <c r="H156" s="10">
        <f t="shared" si="11"/>
        <v>326920</v>
      </c>
      <c r="J156" s="26">
        <v>326919.89</v>
      </c>
      <c r="K156" s="26">
        <f t="shared" si="10"/>
        <v>0</v>
      </c>
    </row>
    <row r="157" spans="1:11" ht="13.5">
      <c r="A157" s="10" t="s">
        <v>42</v>
      </c>
      <c r="B157" s="10">
        <v>2717347</v>
      </c>
      <c r="C157" s="10"/>
      <c r="D157" s="10">
        <f>60000+70000+6000</f>
        <v>136000</v>
      </c>
      <c r="E157" s="10"/>
      <c r="F157" s="10">
        <v>92598</v>
      </c>
      <c r="G157" s="10"/>
      <c r="H157" s="10">
        <f t="shared" si="11"/>
        <v>2760749</v>
      </c>
      <c r="J157" s="26">
        <v>2760748.82</v>
      </c>
      <c r="K157" s="26">
        <f t="shared" si="10"/>
        <v>0</v>
      </c>
    </row>
    <row r="158" spans="1:11" ht="13.5">
      <c r="A158" s="10" t="s">
        <v>58</v>
      </c>
      <c r="B158" s="10">
        <v>81607</v>
      </c>
      <c r="C158" s="10"/>
      <c r="D158" s="10">
        <v>0</v>
      </c>
      <c r="E158" s="10"/>
      <c r="F158" s="10">
        <v>0</v>
      </c>
      <c r="G158" s="10"/>
      <c r="H158" s="10">
        <f t="shared" si="11"/>
        <v>81607</v>
      </c>
      <c r="J158" s="26">
        <v>81606.81</v>
      </c>
      <c r="K158" s="26">
        <f t="shared" si="10"/>
        <v>0</v>
      </c>
    </row>
    <row r="159" spans="1:11" ht="13.5">
      <c r="A159" s="10" t="s">
        <v>116</v>
      </c>
      <c r="B159" s="10">
        <v>64767</v>
      </c>
      <c r="C159" s="10"/>
      <c r="D159" s="10">
        <v>0</v>
      </c>
      <c r="E159" s="10"/>
      <c r="F159" s="10">
        <v>0</v>
      </c>
      <c r="G159" s="10"/>
      <c r="H159" s="10">
        <f t="shared" si="11"/>
        <v>64767</v>
      </c>
      <c r="J159" s="26">
        <v>64766.97</v>
      </c>
      <c r="K159" s="26">
        <f t="shared" si="10"/>
        <v>0</v>
      </c>
    </row>
    <row r="160" spans="1:11" ht="13.5">
      <c r="A160" s="10" t="s">
        <v>166</v>
      </c>
      <c r="B160" s="10">
        <v>149730</v>
      </c>
      <c r="C160" s="10"/>
      <c r="D160" s="10">
        <v>0</v>
      </c>
      <c r="E160" s="10"/>
      <c r="F160" s="10">
        <f>1718+6379</f>
        <v>8097</v>
      </c>
      <c r="G160" s="10"/>
      <c r="H160" s="10">
        <f t="shared" si="11"/>
        <v>141633</v>
      </c>
      <c r="J160" s="26">
        <v>141633.31</v>
      </c>
      <c r="K160" s="26">
        <f t="shared" si="10"/>
        <v>0</v>
      </c>
    </row>
    <row r="161" spans="1:11" ht="13.5">
      <c r="A161" s="10" t="s">
        <v>111</v>
      </c>
      <c r="B161" s="10"/>
      <c r="C161" s="10"/>
      <c r="D161" s="10"/>
      <c r="E161" s="10"/>
      <c r="F161" s="10"/>
      <c r="G161" s="10"/>
      <c r="H161" s="10"/>
      <c r="K161" s="26">
        <f t="shared" si="10"/>
        <v>0</v>
      </c>
    </row>
    <row r="162" spans="1:11" ht="13.5">
      <c r="A162" s="10" t="s">
        <v>203</v>
      </c>
      <c r="B162" s="10">
        <v>0</v>
      </c>
      <c r="C162" s="10"/>
      <c r="D162" s="10">
        <v>60000</v>
      </c>
      <c r="E162" s="10"/>
      <c r="F162" s="10">
        <v>55085</v>
      </c>
      <c r="G162" s="10"/>
      <c r="H162" s="10">
        <f aca="true" t="shared" si="12" ref="H162:H168">+B162+D162-F162</f>
        <v>4915</v>
      </c>
      <c r="J162" s="26">
        <v>4915.45</v>
      </c>
      <c r="K162" s="26">
        <f t="shared" si="10"/>
        <v>0</v>
      </c>
    </row>
    <row r="163" spans="1:13" ht="13.5">
      <c r="A163" s="10" t="s">
        <v>150</v>
      </c>
      <c r="B163" s="10">
        <v>172794</v>
      </c>
      <c r="C163" s="10"/>
      <c r="D163" s="10">
        <v>-60000</v>
      </c>
      <c r="E163" s="10"/>
      <c r="F163" s="10">
        <v>11764</v>
      </c>
      <c r="G163" s="10"/>
      <c r="H163" s="10">
        <f t="shared" si="12"/>
        <v>101030</v>
      </c>
      <c r="J163" s="26">
        <v>101029.46</v>
      </c>
      <c r="K163" s="26">
        <f t="shared" si="10"/>
        <v>-1</v>
      </c>
      <c r="M163" s="31">
        <v>11764</v>
      </c>
    </row>
    <row r="164" spans="1:11" ht="13.5">
      <c r="A164" s="10" t="s">
        <v>30</v>
      </c>
      <c r="B164" s="10">
        <v>364646</v>
      </c>
      <c r="C164" s="10"/>
      <c r="D164" s="10">
        <v>0</v>
      </c>
      <c r="E164" s="10"/>
      <c r="F164" s="10">
        <v>0</v>
      </c>
      <c r="G164" s="10"/>
      <c r="H164" s="10">
        <f t="shared" si="12"/>
        <v>364646</v>
      </c>
      <c r="J164" s="26">
        <v>364646.31</v>
      </c>
      <c r="K164" s="26">
        <f t="shared" si="10"/>
        <v>0</v>
      </c>
    </row>
    <row r="165" spans="1:11" ht="13.5">
      <c r="A165" s="10" t="s">
        <v>117</v>
      </c>
      <c r="B165" s="10">
        <v>320042</v>
      </c>
      <c r="C165" s="10"/>
      <c r="D165" s="10">
        <v>0</v>
      </c>
      <c r="E165" s="10"/>
      <c r="F165" s="10">
        <v>0</v>
      </c>
      <c r="G165" s="10"/>
      <c r="H165" s="10">
        <f t="shared" si="12"/>
        <v>320042</v>
      </c>
      <c r="J165" s="26">
        <v>320041.8</v>
      </c>
      <c r="K165" s="26">
        <f t="shared" si="10"/>
        <v>0</v>
      </c>
    </row>
    <row r="166" spans="1:11" ht="13.5">
      <c r="A166" s="10" t="s">
        <v>114</v>
      </c>
      <c r="B166" s="10">
        <v>386570</v>
      </c>
      <c r="C166" s="10"/>
      <c r="D166" s="10">
        <v>0</v>
      </c>
      <c r="E166" s="10"/>
      <c r="F166" s="10">
        <v>0</v>
      </c>
      <c r="G166" s="10"/>
      <c r="H166" s="10">
        <f t="shared" si="12"/>
        <v>386570</v>
      </c>
      <c r="J166" s="26">
        <v>386570.27</v>
      </c>
      <c r="K166" s="26">
        <f t="shared" si="10"/>
        <v>0</v>
      </c>
    </row>
    <row r="167" spans="1:11" ht="13.5">
      <c r="A167" s="10" t="s">
        <v>167</v>
      </c>
      <c r="B167" s="10">
        <v>342475</v>
      </c>
      <c r="C167" s="10"/>
      <c r="D167" s="10">
        <v>0</v>
      </c>
      <c r="E167" s="10"/>
      <c r="F167" s="10">
        <v>0</v>
      </c>
      <c r="G167" s="10"/>
      <c r="H167" s="10">
        <f t="shared" si="12"/>
        <v>342475</v>
      </c>
      <c r="J167" s="26">
        <v>342475</v>
      </c>
      <c r="K167" s="26">
        <f t="shared" si="10"/>
        <v>0</v>
      </c>
    </row>
    <row r="168" spans="1:11" ht="13.5">
      <c r="A168" s="10" t="s">
        <v>118</v>
      </c>
      <c r="B168" s="10">
        <v>43366</v>
      </c>
      <c r="C168" s="10"/>
      <c r="D168" s="10">
        <v>0</v>
      </c>
      <c r="E168" s="10"/>
      <c r="F168" s="10">
        <v>0</v>
      </c>
      <c r="G168" s="10"/>
      <c r="H168" s="10">
        <f t="shared" si="12"/>
        <v>43366</v>
      </c>
      <c r="J168" s="26">
        <v>43365.69</v>
      </c>
      <c r="K168" s="26">
        <f t="shared" si="10"/>
        <v>0</v>
      </c>
    </row>
    <row r="169" spans="1:11" ht="13.5">
      <c r="A169" s="10" t="s">
        <v>43</v>
      </c>
      <c r="B169" s="10"/>
      <c r="C169" s="10"/>
      <c r="D169" s="10">
        <v>0</v>
      </c>
      <c r="E169" s="10"/>
      <c r="F169" s="10">
        <v>0</v>
      </c>
      <c r="G169" s="10"/>
      <c r="H169" s="10"/>
      <c r="K169" s="26">
        <f t="shared" si="10"/>
        <v>0</v>
      </c>
    </row>
    <row r="170" spans="1:11" ht="13.5">
      <c r="A170" s="10" t="s">
        <v>41</v>
      </c>
      <c r="B170" s="10">
        <f>19573+127</f>
        <v>19700</v>
      </c>
      <c r="C170" s="10"/>
      <c r="D170" s="10">
        <v>200000</v>
      </c>
      <c r="E170" s="10"/>
      <c r="F170" s="10">
        <v>38604</v>
      </c>
      <c r="G170" s="10"/>
      <c r="H170" s="10">
        <f>+B170+D170-F170</f>
        <v>181096</v>
      </c>
      <c r="J170" s="26">
        <v>181096.41</v>
      </c>
      <c r="K170" s="26">
        <f t="shared" si="10"/>
        <v>0</v>
      </c>
    </row>
    <row r="171" spans="1:11" ht="13.5">
      <c r="A171" s="10" t="s">
        <v>16</v>
      </c>
      <c r="B171" s="10">
        <v>86138</v>
      </c>
      <c r="C171" s="10"/>
      <c r="D171" s="10">
        <v>236000</v>
      </c>
      <c r="E171" s="10"/>
      <c r="F171" s="10">
        <v>40997</v>
      </c>
      <c r="G171" s="10"/>
      <c r="H171" s="10">
        <f>+B171+D171-F171</f>
        <v>281141</v>
      </c>
      <c r="J171" s="26">
        <v>281141.03</v>
      </c>
      <c r="K171" s="26">
        <f t="shared" si="10"/>
        <v>0</v>
      </c>
    </row>
    <row r="172" spans="1:11" ht="13.5">
      <c r="A172" s="10" t="s">
        <v>44</v>
      </c>
      <c r="B172" s="10">
        <v>91654</v>
      </c>
      <c r="C172" s="10"/>
      <c r="D172" s="10">
        <v>0</v>
      </c>
      <c r="E172" s="10"/>
      <c r="F172" s="10">
        <v>12531</v>
      </c>
      <c r="G172" s="10"/>
      <c r="H172" s="10">
        <f>+B172+D172-F172</f>
        <v>79123</v>
      </c>
      <c r="J172" s="26">
        <v>79123.42</v>
      </c>
      <c r="K172" s="26">
        <f t="shared" si="10"/>
        <v>0</v>
      </c>
    </row>
    <row r="173" spans="1:11" ht="13.5">
      <c r="A173" s="10" t="s">
        <v>206</v>
      </c>
      <c r="B173" s="10">
        <v>0</v>
      </c>
      <c r="C173" s="10"/>
      <c r="D173" s="10">
        <v>73000</v>
      </c>
      <c r="E173" s="10"/>
      <c r="F173" s="10">
        <v>62806</v>
      </c>
      <c r="G173" s="10"/>
      <c r="H173" s="10">
        <f>+B173+D173-F173</f>
        <v>10194</v>
      </c>
      <c r="J173" s="26">
        <v>10194.2</v>
      </c>
      <c r="K173" s="26">
        <f t="shared" si="10"/>
        <v>0</v>
      </c>
    </row>
    <row r="174" spans="1:13" ht="13.5">
      <c r="A174" s="10" t="s">
        <v>156</v>
      </c>
      <c r="B174" s="10">
        <v>0</v>
      </c>
      <c r="C174" s="10"/>
      <c r="D174" s="10">
        <v>1494</v>
      </c>
      <c r="E174" s="10"/>
      <c r="F174" s="10">
        <v>1494</v>
      </c>
      <c r="G174" s="10"/>
      <c r="H174" s="10">
        <f>+B174+D174-F174</f>
        <v>0</v>
      </c>
      <c r="J174" s="30">
        <v>0</v>
      </c>
      <c r="K174" s="30">
        <f t="shared" si="10"/>
        <v>0</v>
      </c>
      <c r="L174" s="31">
        <v>1493</v>
      </c>
      <c r="M174" s="31">
        <v>1493</v>
      </c>
    </row>
    <row r="175" spans="1:11" ht="13.5">
      <c r="A175" s="10" t="s">
        <v>62</v>
      </c>
      <c r="B175" s="18">
        <f>SUM(B83:B174)</f>
        <v>64210747</v>
      </c>
      <c r="C175" s="10"/>
      <c r="D175" s="18">
        <f>SUM(D83:D174)</f>
        <v>19972759</v>
      </c>
      <c r="E175" s="10"/>
      <c r="F175" s="18">
        <f>SUM(F83:F174)</f>
        <v>12718765</v>
      </c>
      <c r="G175" s="10"/>
      <c r="H175" s="18">
        <f>SUM(H83:H174)</f>
        <v>71464741</v>
      </c>
      <c r="J175" s="26">
        <f>SUM(J83:J174)</f>
        <v>71464741.39999996</v>
      </c>
      <c r="K175" s="26">
        <f t="shared" si="10"/>
        <v>0</v>
      </c>
    </row>
    <row r="176" spans="1:8" ht="13.5">
      <c r="A176" s="10" t="s">
        <v>63</v>
      </c>
      <c r="B176" s="20">
        <f>+B80+B175</f>
        <v>67549191</v>
      </c>
      <c r="C176" s="10"/>
      <c r="D176" s="20">
        <f>+D80+D175</f>
        <v>24377299</v>
      </c>
      <c r="E176" s="10"/>
      <c r="F176" s="20">
        <f>+F80+F175</f>
        <v>13050606</v>
      </c>
      <c r="G176" s="10"/>
      <c r="H176" s="21">
        <f>+B176+D176-F176</f>
        <v>78875884</v>
      </c>
    </row>
    <row r="177" spans="1:8" ht="13.5">
      <c r="A177" s="10"/>
      <c r="B177" s="10"/>
      <c r="C177" s="10"/>
      <c r="D177" s="10"/>
      <c r="E177" s="10"/>
      <c r="F177" s="10"/>
      <c r="G177" s="10"/>
      <c r="H177" s="10"/>
    </row>
    <row r="178" spans="1:8" ht="13.5">
      <c r="A178" s="10" t="s">
        <v>46</v>
      </c>
      <c r="B178" s="10"/>
      <c r="C178" s="14"/>
      <c r="D178" s="10"/>
      <c r="E178" s="10"/>
      <c r="F178" s="10"/>
      <c r="G178" s="10"/>
      <c r="H178" s="10"/>
    </row>
    <row r="179" spans="1:11" ht="13.5">
      <c r="A179" s="10" t="s">
        <v>108</v>
      </c>
      <c r="B179" s="10">
        <v>3545</v>
      </c>
      <c r="C179" s="14"/>
      <c r="D179" s="10">
        <v>0</v>
      </c>
      <c r="E179" s="10"/>
      <c r="F179" s="10">
        <v>0</v>
      </c>
      <c r="G179" s="10"/>
      <c r="H179" s="10">
        <f>+B179+D179-F179</f>
        <v>3545</v>
      </c>
      <c r="J179" s="26">
        <v>3544.85</v>
      </c>
      <c r="K179" s="26">
        <f aca="true" t="shared" si="13" ref="K179:K227">ROUND(J179,0)-H179</f>
        <v>0</v>
      </c>
    </row>
    <row r="180" spans="1:11" ht="13.5">
      <c r="A180" s="10" t="s">
        <v>47</v>
      </c>
      <c r="B180" s="10">
        <v>11302</v>
      </c>
      <c r="C180" s="14"/>
      <c r="D180" s="10">
        <v>0</v>
      </c>
      <c r="E180" s="10"/>
      <c r="F180" s="10">
        <v>0</v>
      </c>
      <c r="G180" s="10"/>
      <c r="H180" s="10">
        <f aca="true" t="shared" si="14" ref="H180:H225">+B180+D180-F180</f>
        <v>11302</v>
      </c>
      <c r="J180" s="26">
        <v>11301.68</v>
      </c>
      <c r="K180" s="26">
        <f t="shared" si="13"/>
        <v>0</v>
      </c>
    </row>
    <row r="181" spans="1:11" ht="13.5">
      <c r="A181" s="10" t="s">
        <v>171</v>
      </c>
      <c r="B181" s="10">
        <f>113735-1</f>
        <v>113734</v>
      </c>
      <c r="C181" s="14"/>
      <c r="D181" s="10">
        <v>0</v>
      </c>
      <c r="E181" s="10"/>
      <c r="F181" s="10">
        <v>0</v>
      </c>
      <c r="G181" s="10"/>
      <c r="H181" s="10">
        <f t="shared" si="14"/>
        <v>113734</v>
      </c>
      <c r="J181" s="26">
        <v>113734.31</v>
      </c>
      <c r="K181" s="26">
        <f t="shared" si="13"/>
        <v>0</v>
      </c>
    </row>
    <row r="182" spans="1:11" ht="13.5">
      <c r="A182" s="10" t="s">
        <v>89</v>
      </c>
      <c r="B182" s="10">
        <v>1359646</v>
      </c>
      <c r="C182" s="14"/>
      <c r="D182" s="10">
        <v>732015</v>
      </c>
      <c r="E182" s="10"/>
      <c r="F182" s="10">
        <v>4915</v>
      </c>
      <c r="G182" s="10"/>
      <c r="H182" s="10">
        <f aca="true" t="shared" si="15" ref="H182:H188">+B182+D182-F182</f>
        <v>2086746</v>
      </c>
      <c r="J182" s="26">
        <v>2086746.1</v>
      </c>
      <c r="K182" s="26">
        <f t="shared" si="13"/>
        <v>0</v>
      </c>
    </row>
    <row r="183" spans="1:11" ht="13.5">
      <c r="A183" s="10" t="s">
        <v>153</v>
      </c>
      <c r="B183" s="10">
        <v>32600</v>
      </c>
      <c r="C183" s="14"/>
      <c r="D183" s="10">
        <v>0</v>
      </c>
      <c r="E183" s="10"/>
      <c r="F183" s="10">
        <v>0</v>
      </c>
      <c r="G183" s="10"/>
      <c r="H183" s="10">
        <f t="shared" si="15"/>
        <v>32600</v>
      </c>
      <c r="J183" s="26">
        <v>32600</v>
      </c>
      <c r="K183" s="26">
        <f t="shared" si="13"/>
        <v>0</v>
      </c>
    </row>
    <row r="184" spans="1:11" ht="13.5">
      <c r="A184" s="10" t="s">
        <v>76</v>
      </c>
      <c r="B184" s="10">
        <f>73649+166480</f>
        <v>240129</v>
      </c>
      <c r="C184" s="14"/>
      <c r="D184" s="10">
        <v>0</v>
      </c>
      <c r="E184" s="10"/>
      <c r="F184" s="10">
        <v>0</v>
      </c>
      <c r="G184" s="10"/>
      <c r="H184" s="10">
        <f t="shared" si="15"/>
        <v>240129</v>
      </c>
      <c r="J184" s="26">
        <v>240128.74</v>
      </c>
      <c r="K184" s="26">
        <f t="shared" si="13"/>
        <v>0</v>
      </c>
    </row>
    <row r="185" spans="1:11" ht="13.5">
      <c r="A185" s="10" t="s">
        <v>88</v>
      </c>
      <c r="B185" s="10">
        <v>140000</v>
      </c>
      <c r="C185" s="14"/>
      <c r="D185" s="10">
        <v>0</v>
      </c>
      <c r="E185" s="10"/>
      <c r="F185" s="10">
        <v>0</v>
      </c>
      <c r="G185" s="10"/>
      <c r="H185" s="10">
        <f t="shared" si="15"/>
        <v>140000</v>
      </c>
      <c r="J185" s="26">
        <v>140000</v>
      </c>
      <c r="K185" s="26">
        <f t="shared" si="13"/>
        <v>0</v>
      </c>
    </row>
    <row r="186" spans="1:11" ht="13.5">
      <c r="A186" s="10" t="s">
        <v>107</v>
      </c>
      <c r="B186" s="10">
        <v>19657</v>
      </c>
      <c r="C186" s="14"/>
      <c r="D186" s="10">
        <v>0</v>
      </c>
      <c r="E186" s="10"/>
      <c r="F186" s="10">
        <v>0</v>
      </c>
      <c r="G186" s="10"/>
      <c r="H186" s="10">
        <f t="shared" si="15"/>
        <v>19657</v>
      </c>
      <c r="J186" s="26">
        <v>19657.29</v>
      </c>
      <c r="K186" s="26">
        <f t="shared" si="13"/>
        <v>0</v>
      </c>
    </row>
    <row r="187" spans="1:11" ht="13.5">
      <c r="A187" s="10" t="s">
        <v>48</v>
      </c>
      <c r="B187" s="10">
        <f>134578+199840</f>
        <v>334418</v>
      </c>
      <c r="C187" s="14"/>
      <c r="D187" s="10">
        <v>0</v>
      </c>
      <c r="E187" s="10"/>
      <c r="F187" s="10">
        <v>0</v>
      </c>
      <c r="G187" s="10"/>
      <c r="H187" s="10">
        <f t="shared" si="15"/>
        <v>334418</v>
      </c>
      <c r="J187" s="26">
        <v>334418</v>
      </c>
      <c r="K187" s="26">
        <f t="shared" si="13"/>
        <v>0</v>
      </c>
    </row>
    <row r="188" spans="1:11" ht="13.5">
      <c r="A188" s="10" t="s">
        <v>222</v>
      </c>
      <c r="B188" s="10">
        <v>1913</v>
      </c>
      <c r="C188" s="14"/>
      <c r="D188" s="10">
        <v>0</v>
      </c>
      <c r="E188" s="10"/>
      <c r="F188" s="10">
        <v>0</v>
      </c>
      <c r="G188" s="10"/>
      <c r="H188" s="10">
        <f t="shared" si="15"/>
        <v>1913</v>
      </c>
      <c r="J188" s="26">
        <v>1912.58</v>
      </c>
      <c r="K188" s="26">
        <f t="shared" si="13"/>
        <v>0</v>
      </c>
    </row>
    <row r="189" spans="1:11" ht="13.5">
      <c r="A189" s="10" t="s">
        <v>157</v>
      </c>
      <c r="B189" s="10">
        <v>497742</v>
      </c>
      <c r="C189" s="14"/>
      <c r="D189" s="10">
        <v>0</v>
      </c>
      <c r="E189" s="10"/>
      <c r="F189" s="10">
        <v>489997</v>
      </c>
      <c r="G189" s="10"/>
      <c r="H189" s="10">
        <f t="shared" si="14"/>
        <v>7745</v>
      </c>
      <c r="J189" s="26">
        <v>7744.85</v>
      </c>
      <c r="K189" s="26">
        <f t="shared" si="13"/>
        <v>0</v>
      </c>
    </row>
    <row r="190" spans="1:11" ht="13.5">
      <c r="A190" s="10" t="s">
        <v>49</v>
      </c>
      <c r="B190" s="10"/>
      <c r="C190" s="14"/>
      <c r="D190" s="10"/>
      <c r="E190" s="10"/>
      <c r="F190" s="10"/>
      <c r="G190" s="10"/>
      <c r="H190" s="10"/>
      <c r="K190" s="26">
        <f t="shared" si="13"/>
        <v>0</v>
      </c>
    </row>
    <row r="191" spans="1:11" ht="13.5">
      <c r="A191" s="10" t="s">
        <v>135</v>
      </c>
      <c r="B191" s="10">
        <v>1411278</v>
      </c>
      <c r="C191" s="14"/>
      <c r="D191" s="10">
        <v>31613</v>
      </c>
      <c r="E191" s="10"/>
      <c r="F191" s="10">
        <v>0</v>
      </c>
      <c r="G191" s="10"/>
      <c r="H191" s="10">
        <f t="shared" si="14"/>
        <v>1442891</v>
      </c>
      <c r="J191" s="26">
        <v>1442891</v>
      </c>
      <c r="K191" s="26">
        <f t="shared" si="13"/>
        <v>0</v>
      </c>
    </row>
    <row r="192" spans="1:11" ht="13.5">
      <c r="A192" s="10" t="s">
        <v>160</v>
      </c>
      <c r="B192" s="10">
        <v>1588946</v>
      </c>
      <c r="C192" s="14"/>
      <c r="D192" s="10">
        <v>35592</v>
      </c>
      <c r="E192" s="10"/>
      <c r="F192" s="10">
        <v>0</v>
      </c>
      <c r="G192" s="10"/>
      <c r="H192" s="10">
        <f t="shared" si="14"/>
        <v>1624538</v>
      </c>
      <c r="J192" s="26">
        <v>1624538</v>
      </c>
      <c r="K192" s="26">
        <f t="shared" si="13"/>
        <v>0</v>
      </c>
    </row>
    <row r="193" spans="1:11" ht="13.5">
      <c r="A193" s="10" t="s">
        <v>159</v>
      </c>
      <c r="B193" s="10">
        <v>437280</v>
      </c>
      <c r="C193" s="14"/>
      <c r="D193" s="10">
        <v>9795</v>
      </c>
      <c r="E193" s="10"/>
      <c r="F193" s="10">
        <v>0</v>
      </c>
      <c r="G193" s="10"/>
      <c r="H193" s="10">
        <f t="shared" si="14"/>
        <v>447075</v>
      </c>
      <c r="J193" s="26">
        <v>447075</v>
      </c>
      <c r="K193" s="26">
        <f t="shared" si="13"/>
        <v>0</v>
      </c>
    </row>
    <row r="194" spans="1:11" ht="13.5">
      <c r="A194" s="10" t="s">
        <v>99</v>
      </c>
      <c r="B194" s="10">
        <v>1029598</v>
      </c>
      <c r="C194" s="14"/>
      <c r="D194" s="10">
        <v>23063</v>
      </c>
      <c r="E194" s="10"/>
      <c r="F194" s="10">
        <v>0</v>
      </c>
      <c r="G194" s="10"/>
      <c r="H194" s="10">
        <f t="shared" si="14"/>
        <v>1052661</v>
      </c>
      <c r="J194" s="26">
        <v>1052661</v>
      </c>
      <c r="K194" s="26">
        <f t="shared" si="13"/>
        <v>0</v>
      </c>
    </row>
    <row r="195" spans="1:11" ht="13.5">
      <c r="A195" s="10" t="s">
        <v>50</v>
      </c>
      <c r="B195" s="10">
        <v>353211</v>
      </c>
      <c r="C195" s="14"/>
      <c r="D195" s="10">
        <v>7912</v>
      </c>
      <c r="E195" s="10"/>
      <c r="F195" s="10">
        <v>0</v>
      </c>
      <c r="G195" s="10"/>
      <c r="H195" s="10">
        <f t="shared" si="14"/>
        <v>361123</v>
      </c>
      <c r="J195" s="26">
        <v>361123</v>
      </c>
      <c r="K195" s="26">
        <f t="shared" si="13"/>
        <v>0</v>
      </c>
    </row>
    <row r="196" spans="1:11" ht="13.5">
      <c r="A196" s="10" t="s">
        <v>173</v>
      </c>
      <c r="B196" s="10">
        <v>374799</v>
      </c>
      <c r="C196" s="14"/>
      <c r="D196" s="10">
        <v>8395</v>
      </c>
      <c r="E196" s="10"/>
      <c r="F196" s="10">
        <v>0</v>
      </c>
      <c r="G196" s="10"/>
      <c r="H196" s="10">
        <f t="shared" si="14"/>
        <v>383194</v>
      </c>
      <c r="J196" s="26">
        <v>383194</v>
      </c>
      <c r="K196" s="26">
        <f t="shared" si="13"/>
        <v>0</v>
      </c>
    </row>
    <row r="197" spans="1:11" ht="13.5">
      <c r="A197" s="10" t="s">
        <v>45</v>
      </c>
      <c r="B197" s="10">
        <v>2427768</v>
      </c>
      <c r="C197" s="14"/>
      <c r="D197" s="10">
        <v>54382</v>
      </c>
      <c r="E197" s="10"/>
      <c r="F197" s="10">
        <v>0</v>
      </c>
      <c r="G197" s="10"/>
      <c r="H197" s="10">
        <f t="shared" si="14"/>
        <v>2482150</v>
      </c>
      <c r="J197" s="26">
        <v>2482150.12</v>
      </c>
      <c r="K197" s="26">
        <f t="shared" si="13"/>
        <v>0</v>
      </c>
    </row>
    <row r="198" spans="1:11" ht="13.5">
      <c r="A198" s="10" t="s">
        <v>140</v>
      </c>
      <c r="B198" s="10">
        <v>230188</v>
      </c>
      <c r="C198" s="14"/>
      <c r="D198" s="10">
        <v>5156</v>
      </c>
      <c r="E198" s="10"/>
      <c r="F198" s="10">
        <v>0</v>
      </c>
      <c r="G198" s="10"/>
      <c r="H198" s="10">
        <f t="shared" si="14"/>
        <v>235344</v>
      </c>
      <c r="J198" s="26">
        <v>235344</v>
      </c>
      <c r="K198" s="26">
        <f t="shared" si="13"/>
        <v>0</v>
      </c>
    </row>
    <row r="199" spans="1:11" ht="13.5">
      <c r="A199" s="10" t="s">
        <v>161</v>
      </c>
      <c r="B199" s="10">
        <v>467424</v>
      </c>
      <c r="C199" s="14"/>
      <c r="D199" s="10">
        <v>10470</v>
      </c>
      <c r="E199" s="10"/>
      <c r="F199" s="10">
        <v>0</v>
      </c>
      <c r="G199" s="10"/>
      <c r="H199" s="10">
        <f t="shared" si="14"/>
        <v>477894</v>
      </c>
      <c r="J199" s="26">
        <v>477894</v>
      </c>
      <c r="K199" s="26">
        <f t="shared" si="13"/>
        <v>0</v>
      </c>
    </row>
    <row r="200" spans="1:11" ht="13.5">
      <c r="A200" s="10" t="s">
        <v>109</v>
      </c>
      <c r="B200" s="10">
        <v>121329</v>
      </c>
      <c r="C200" s="14"/>
      <c r="D200" s="10">
        <v>2718</v>
      </c>
      <c r="E200" s="10"/>
      <c r="F200" s="10">
        <v>0</v>
      </c>
      <c r="G200" s="10"/>
      <c r="H200" s="10">
        <f t="shared" si="14"/>
        <v>124047</v>
      </c>
      <c r="J200" s="26">
        <v>124047</v>
      </c>
      <c r="K200" s="26">
        <f t="shared" si="13"/>
        <v>0</v>
      </c>
    </row>
    <row r="201" spans="1:11" ht="13.5">
      <c r="A201" s="10" t="s">
        <v>174</v>
      </c>
      <c r="B201" s="10">
        <v>337941</v>
      </c>
      <c r="C201" s="14"/>
      <c r="D201" s="10">
        <v>7570</v>
      </c>
      <c r="E201" s="10"/>
      <c r="F201" s="10">
        <v>0</v>
      </c>
      <c r="G201" s="10"/>
      <c r="H201" s="10">
        <f t="shared" si="14"/>
        <v>345511</v>
      </c>
      <c r="J201" s="26">
        <v>345511</v>
      </c>
      <c r="K201" s="26">
        <f t="shared" si="13"/>
        <v>0</v>
      </c>
    </row>
    <row r="202" spans="1:11" ht="13.5">
      <c r="A202" s="10" t="s">
        <v>137</v>
      </c>
      <c r="B202" s="10">
        <v>207781</v>
      </c>
      <c r="C202" s="14"/>
      <c r="D202" s="10">
        <v>4654</v>
      </c>
      <c r="E202" s="10"/>
      <c r="F202" s="10">
        <v>0</v>
      </c>
      <c r="G202" s="10"/>
      <c r="H202" s="10">
        <f t="shared" si="14"/>
        <v>212435</v>
      </c>
      <c r="J202" s="26">
        <v>212435</v>
      </c>
      <c r="K202" s="26">
        <f t="shared" si="13"/>
        <v>0</v>
      </c>
    </row>
    <row r="203" spans="1:11" ht="13.5">
      <c r="A203" s="10" t="s">
        <v>136</v>
      </c>
      <c r="B203" s="10">
        <v>851737</v>
      </c>
      <c r="C203" s="14"/>
      <c r="D203" s="10">
        <v>19079</v>
      </c>
      <c r="E203" s="10"/>
      <c r="F203" s="10">
        <v>0</v>
      </c>
      <c r="G203" s="10"/>
      <c r="H203" s="10">
        <f t="shared" si="14"/>
        <v>870816</v>
      </c>
      <c r="J203" s="26">
        <v>870816</v>
      </c>
      <c r="K203" s="26">
        <f t="shared" si="13"/>
        <v>0</v>
      </c>
    </row>
    <row r="204" spans="1:11" ht="13.5">
      <c r="A204" s="10" t="s">
        <v>143</v>
      </c>
      <c r="B204" s="10">
        <v>1323002</v>
      </c>
      <c r="C204" s="14"/>
      <c r="D204" s="10">
        <v>29635</v>
      </c>
      <c r="E204" s="10"/>
      <c r="F204" s="10">
        <v>0</v>
      </c>
      <c r="G204" s="10"/>
      <c r="H204" s="10">
        <f t="shared" si="14"/>
        <v>1352637</v>
      </c>
      <c r="J204" s="26">
        <v>1352637</v>
      </c>
      <c r="K204" s="26">
        <f t="shared" si="13"/>
        <v>0</v>
      </c>
    </row>
    <row r="205" spans="1:11" ht="13.5">
      <c r="A205" s="10" t="s">
        <v>141</v>
      </c>
      <c r="B205" s="10">
        <v>101405</v>
      </c>
      <c r="C205" s="14"/>
      <c r="D205" s="10">
        <v>19082</v>
      </c>
      <c r="E205" s="10"/>
      <c r="F205" s="10">
        <v>0</v>
      </c>
      <c r="G205" s="10"/>
      <c r="H205" s="10">
        <f t="shared" si="14"/>
        <v>120487</v>
      </c>
      <c r="J205" s="26">
        <v>120487</v>
      </c>
      <c r="K205" s="26">
        <f t="shared" si="13"/>
        <v>0</v>
      </c>
    </row>
    <row r="206" spans="1:11" ht="13.5">
      <c r="A206" s="10" t="s">
        <v>142</v>
      </c>
      <c r="B206" s="10">
        <v>235387</v>
      </c>
      <c r="C206" s="14"/>
      <c r="D206" s="10">
        <v>38387</v>
      </c>
      <c r="E206" s="10"/>
      <c r="F206" s="10">
        <v>0</v>
      </c>
      <c r="G206" s="10"/>
      <c r="H206" s="10">
        <f t="shared" si="14"/>
        <v>273774</v>
      </c>
      <c r="J206" s="26">
        <v>273774</v>
      </c>
      <c r="K206" s="26">
        <f t="shared" si="13"/>
        <v>0</v>
      </c>
    </row>
    <row r="207" spans="1:11" ht="13.5">
      <c r="A207" s="10" t="s">
        <v>39</v>
      </c>
      <c r="B207" s="10">
        <v>974470</v>
      </c>
      <c r="C207" s="14"/>
      <c r="D207" s="10">
        <v>21082</v>
      </c>
      <c r="E207" s="10"/>
      <c r="F207" s="10">
        <v>33915</v>
      </c>
      <c r="G207" s="10"/>
      <c r="H207" s="10">
        <f t="shared" si="14"/>
        <v>961637</v>
      </c>
      <c r="J207" s="26">
        <v>961637.3</v>
      </c>
      <c r="K207" s="26">
        <f t="shared" si="13"/>
        <v>0</v>
      </c>
    </row>
    <row r="208" spans="1:11" ht="13.5">
      <c r="A208" s="10" t="s">
        <v>172</v>
      </c>
      <c r="B208" s="10">
        <v>1274863</v>
      </c>
      <c r="C208" s="14"/>
      <c r="D208" s="10">
        <v>28557</v>
      </c>
      <c r="E208" s="10"/>
      <c r="F208" s="10">
        <v>0</v>
      </c>
      <c r="G208" s="10"/>
      <c r="H208" s="10">
        <f t="shared" si="14"/>
        <v>1303420</v>
      </c>
      <c r="J208" s="26">
        <v>1303420</v>
      </c>
      <c r="K208" s="26">
        <f t="shared" si="13"/>
        <v>0</v>
      </c>
    </row>
    <row r="209" spans="1:11" ht="13.5">
      <c r="A209" s="10" t="s">
        <v>138</v>
      </c>
      <c r="B209" s="10">
        <v>242581</v>
      </c>
      <c r="C209" s="14"/>
      <c r="D209" s="10">
        <v>5434</v>
      </c>
      <c r="E209" s="10"/>
      <c r="F209" s="10">
        <v>0</v>
      </c>
      <c r="G209" s="10"/>
      <c r="H209" s="10">
        <f t="shared" si="14"/>
        <v>248015</v>
      </c>
      <c r="J209" s="26">
        <v>248015</v>
      </c>
      <c r="K209" s="26">
        <f t="shared" si="13"/>
        <v>0</v>
      </c>
    </row>
    <row r="210" spans="1:11" ht="13.5">
      <c r="A210" s="10" t="s">
        <v>139</v>
      </c>
      <c r="B210" s="10">
        <v>320527</v>
      </c>
      <c r="C210" s="14"/>
      <c r="D210" s="10">
        <v>7180</v>
      </c>
      <c r="E210" s="10"/>
      <c r="F210" s="10">
        <v>0</v>
      </c>
      <c r="G210" s="10"/>
      <c r="H210" s="10">
        <f t="shared" si="14"/>
        <v>327707</v>
      </c>
      <c r="J210" s="26">
        <v>327707</v>
      </c>
      <c r="K210" s="26">
        <f t="shared" si="13"/>
        <v>0</v>
      </c>
    </row>
    <row r="211" spans="1:11" ht="13.5">
      <c r="A211" s="10" t="s">
        <v>207</v>
      </c>
      <c r="B211" s="10">
        <v>0</v>
      </c>
      <c r="C211" s="14"/>
      <c r="D211" s="10">
        <v>199190</v>
      </c>
      <c r="E211" s="10"/>
      <c r="F211" s="10">
        <v>0</v>
      </c>
      <c r="G211" s="10"/>
      <c r="H211" s="10">
        <f t="shared" si="14"/>
        <v>199190</v>
      </c>
      <c r="J211" s="26">
        <v>199189.8</v>
      </c>
      <c r="K211" s="26">
        <f t="shared" si="13"/>
        <v>0</v>
      </c>
    </row>
    <row r="212" spans="1:11" ht="13.5">
      <c r="A212" s="10" t="s">
        <v>82</v>
      </c>
      <c r="B212" s="10">
        <v>49</v>
      </c>
      <c r="C212" s="14"/>
      <c r="D212" s="10">
        <v>-49</v>
      </c>
      <c r="E212" s="10"/>
      <c r="F212" s="10">
        <v>0</v>
      </c>
      <c r="G212" s="10"/>
      <c r="H212" s="10">
        <f>+B212+D212-F212</f>
        <v>0</v>
      </c>
      <c r="J212" s="26">
        <v>0</v>
      </c>
      <c r="K212" s="26">
        <f t="shared" si="13"/>
        <v>0</v>
      </c>
    </row>
    <row r="213" spans="1:11" ht="13.5">
      <c r="A213" s="10" t="s">
        <v>104</v>
      </c>
      <c r="B213" s="10">
        <v>18554</v>
      </c>
      <c r="C213" s="14"/>
      <c r="D213" s="10">
        <v>0</v>
      </c>
      <c r="E213" s="10"/>
      <c r="F213" s="10">
        <v>0</v>
      </c>
      <c r="G213" s="10"/>
      <c r="H213" s="10">
        <f>+B213+D213-F213</f>
        <v>18554</v>
      </c>
      <c r="J213" s="26">
        <v>18554.02</v>
      </c>
      <c r="K213" s="26">
        <f t="shared" si="13"/>
        <v>0</v>
      </c>
    </row>
    <row r="214" spans="1:11" ht="13.5">
      <c r="A214" s="10" t="s">
        <v>51</v>
      </c>
      <c r="B214" s="10">
        <v>106100</v>
      </c>
      <c r="C214" s="9"/>
      <c r="D214" s="10">
        <v>0</v>
      </c>
      <c r="E214" s="10"/>
      <c r="F214" s="10">
        <v>0</v>
      </c>
      <c r="G214" s="9"/>
      <c r="H214" s="10">
        <f t="shared" si="14"/>
        <v>106100</v>
      </c>
      <c r="J214" s="26">
        <v>106100</v>
      </c>
      <c r="K214" s="26">
        <f t="shared" si="13"/>
        <v>0</v>
      </c>
    </row>
    <row r="215" spans="1:11" ht="13.5">
      <c r="A215" s="10" t="s">
        <v>90</v>
      </c>
      <c r="B215" s="10">
        <v>1037</v>
      </c>
      <c r="C215" s="9"/>
      <c r="D215" s="10">
        <v>49</v>
      </c>
      <c r="E215" s="10"/>
      <c r="F215" s="10">
        <v>0</v>
      </c>
      <c r="G215" s="9"/>
      <c r="H215" s="10">
        <f t="shared" si="14"/>
        <v>1086</v>
      </c>
      <c r="J215" s="26">
        <v>1085.98</v>
      </c>
      <c r="K215" s="26">
        <f t="shared" si="13"/>
        <v>0</v>
      </c>
    </row>
    <row r="216" spans="1:11" ht="13.5">
      <c r="A216" s="10" t="s">
        <v>215</v>
      </c>
      <c r="B216" s="10">
        <v>0</v>
      </c>
      <c r="C216" s="10"/>
      <c r="D216" s="10">
        <v>85</v>
      </c>
      <c r="E216" s="10"/>
      <c r="F216" s="10">
        <v>0</v>
      </c>
      <c r="G216" s="10"/>
      <c r="H216" s="10">
        <f>+B216+D216-F216</f>
        <v>85</v>
      </c>
      <c r="J216" s="26">
        <v>85</v>
      </c>
      <c r="K216" s="26">
        <f t="shared" si="13"/>
        <v>0</v>
      </c>
    </row>
    <row r="217" spans="1:11" ht="13.5">
      <c r="A217" s="10" t="s">
        <v>91</v>
      </c>
      <c r="B217" s="10">
        <v>445373</v>
      </c>
      <c r="C217" s="9"/>
      <c r="D217" s="10">
        <v>0</v>
      </c>
      <c r="E217" s="10"/>
      <c r="F217" s="10">
        <v>0</v>
      </c>
      <c r="G217" s="9"/>
      <c r="H217" s="10">
        <f t="shared" si="14"/>
        <v>445373</v>
      </c>
      <c r="J217" s="26">
        <v>445372.82</v>
      </c>
      <c r="K217" s="26">
        <f t="shared" si="13"/>
        <v>0</v>
      </c>
    </row>
    <row r="218" spans="1:11" ht="13.5">
      <c r="A218" s="10" t="s">
        <v>133</v>
      </c>
      <c r="B218" s="10">
        <v>20941</v>
      </c>
      <c r="C218" s="9"/>
      <c r="D218" s="10">
        <v>0</v>
      </c>
      <c r="E218" s="10"/>
      <c r="F218" s="10">
        <v>0</v>
      </c>
      <c r="G218" s="9"/>
      <c r="H218" s="10">
        <f t="shared" si="14"/>
        <v>20941</v>
      </c>
      <c r="J218" s="26">
        <v>20941.48</v>
      </c>
      <c r="K218" s="26">
        <f t="shared" si="13"/>
        <v>0</v>
      </c>
    </row>
    <row r="219" spans="1:11" ht="13.5">
      <c r="A219" s="10" t="s">
        <v>132</v>
      </c>
      <c r="B219" s="10">
        <v>40000</v>
      </c>
      <c r="C219" s="9"/>
      <c r="D219" s="10">
        <v>0</v>
      </c>
      <c r="E219" s="10"/>
      <c r="F219" s="10">
        <v>0</v>
      </c>
      <c r="G219" s="9"/>
      <c r="H219" s="10">
        <f t="shared" si="14"/>
        <v>40000</v>
      </c>
      <c r="J219" s="26">
        <v>40000</v>
      </c>
      <c r="K219" s="26">
        <f t="shared" si="13"/>
        <v>0</v>
      </c>
    </row>
    <row r="220" spans="1:11" ht="13.5">
      <c r="A220" s="10" t="s">
        <v>134</v>
      </c>
      <c r="B220" s="10">
        <v>28798</v>
      </c>
      <c r="C220" s="14"/>
      <c r="D220" s="10">
        <v>0</v>
      </c>
      <c r="E220" s="10"/>
      <c r="F220" s="10">
        <v>0</v>
      </c>
      <c r="G220" s="10"/>
      <c r="H220" s="10">
        <f t="shared" si="14"/>
        <v>28798</v>
      </c>
      <c r="J220" s="26">
        <v>28798</v>
      </c>
      <c r="K220" s="26">
        <f t="shared" si="13"/>
        <v>0</v>
      </c>
    </row>
    <row r="221" spans="1:11" ht="13.5">
      <c r="A221" s="10" t="s">
        <v>92</v>
      </c>
      <c r="B221" s="10">
        <v>117198</v>
      </c>
      <c r="C221" s="14"/>
      <c r="D221" s="10">
        <v>0</v>
      </c>
      <c r="E221" s="10"/>
      <c r="F221" s="10">
        <v>0</v>
      </c>
      <c r="G221" s="10"/>
      <c r="H221" s="10">
        <f t="shared" si="14"/>
        <v>117198</v>
      </c>
      <c r="J221" s="26">
        <v>117198.25</v>
      </c>
      <c r="K221" s="26">
        <f t="shared" si="13"/>
        <v>0</v>
      </c>
    </row>
    <row r="222" spans="1:11" ht="13.5">
      <c r="A222" s="10" t="s">
        <v>87</v>
      </c>
      <c r="B222" s="10">
        <v>21024</v>
      </c>
      <c r="C222" s="14"/>
      <c r="D222" s="10">
        <v>0</v>
      </c>
      <c r="E222" s="10"/>
      <c r="F222" s="10">
        <v>0</v>
      </c>
      <c r="G222" s="10"/>
      <c r="H222" s="10">
        <f t="shared" si="14"/>
        <v>21024</v>
      </c>
      <c r="J222" s="26">
        <v>21024</v>
      </c>
      <c r="K222" s="26">
        <f t="shared" si="13"/>
        <v>0</v>
      </c>
    </row>
    <row r="223" spans="1:11" ht="13.5">
      <c r="A223" s="10" t="s">
        <v>158</v>
      </c>
      <c r="B223" s="10">
        <v>76437</v>
      </c>
      <c r="C223" s="14"/>
      <c r="D223" s="10">
        <v>0</v>
      </c>
      <c r="E223" s="10"/>
      <c r="F223" s="10">
        <v>30052</v>
      </c>
      <c r="G223" s="10"/>
      <c r="H223" s="10">
        <f t="shared" si="14"/>
        <v>46385</v>
      </c>
      <c r="J223" s="26">
        <v>46384.96</v>
      </c>
      <c r="K223" s="26">
        <f t="shared" si="13"/>
        <v>0</v>
      </c>
    </row>
    <row r="224" spans="1:11" ht="13.5">
      <c r="A224" s="10" t="s">
        <v>93</v>
      </c>
      <c r="B224" s="10">
        <v>3467</v>
      </c>
      <c r="C224" s="14"/>
      <c r="D224" s="10">
        <v>0</v>
      </c>
      <c r="E224" s="10"/>
      <c r="F224" s="10">
        <v>0</v>
      </c>
      <c r="G224" s="10"/>
      <c r="H224" s="10">
        <f t="shared" si="14"/>
        <v>3467</v>
      </c>
      <c r="J224" s="26">
        <v>3467.02</v>
      </c>
      <c r="K224" s="26">
        <f t="shared" si="13"/>
        <v>0</v>
      </c>
    </row>
    <row r="225" spans="1:11" ht="13.5">
      <c r="A225" s="10" t="s">
        <v>156</v>
      </c>
      <c r="B225" s="10">
        <v>171884</v>
      </c>
      <c r="C225" s="14"/>
      <c r="D225" s="10">
        <v>0</v>
      </c>
      <c r="E225" s="10"/>
      <c r="F225" s="10">
        <v>171884</v>
      </c>
      <c r="G225" s="10"/>
      <c r="H225" s="10">
        <f t="shared" si="14"/>
        <v>0</v>
      </c>
      <c r="J225" s="26">
        <v>0</v>
      </c>
      <c r="K225" s="26">
        <f t="shared" si="13"/>
        <v>0</v>
      </c>
    </row>
    <row r="226" spans="1:11" ht="13.5">
      <c r="A226" s="10" t="s">
        <v>216</v>
      </c>
      <c r="B226" s="10">
        <v>0</v>
      </c>
      <c r="C226" s="10"/>
      <c r="D226" s="10">
        <v>113</v>
      </c>
      <c r="E226" s="10"/>
      <c r="F226" s="10">
        <v>0</v>
      </c>
      <c r="G226" s="10"/>
      <c r="H226" s="10">
        <f>+B226+D226-F226</f>
        <v>113</v>
      </c>
      <c r="J226" s="26">
        <v>113</v>
      </c>
      <c r="K226" s="26">
        <f t="shared" si="13"/>
        <v>0</v>
      </c>
    </row>
    <row r="227" spans="1:11" ht="13.5">
      <c r="A227" s="10" t="s">
        <v>56</v>
      </c>
      <c r="B227" s="18">
        <f>SUM(B179:B226)</f>
        <v>18117063</v>
      </c>
      <c r="C227" s="10"/>
      <c r="D227" s="18">
        <f>SUM(D179:D226)</f>
        <v>1301159</v>
      </c>
      <c r="E227" s="10"/>
      <c r="F227" s="18">
        <f>SUM(F179:F226)</f>
        <v>730763</v>
      </c>
      <c r="G227" s="10"/>
      <c r="H227" s="18">
        <f>SUM(H179:H226)</f>
        <v>18687459</v>
      </c>
      <c r="J227" s="26">
        <f>SUM(J179:J226)</f>
        <v>18687459.150000002</v>
      </c>
      <c r="K227" s="26">
        <f t="shared" si="13"/>
        <v>0</v>
      </c>
    </row>
    <row r="228" spans="1:8" ht="13.5">
      <c r="A228" s="10"/>
      <c r="B228" s="12"/>
      <c r="C228" s="10"/>
      <c r="D228" s="12"/>
      <c r="E228" s="10"/>
      <c r="F228" s="12"/>
      <c r="G228" s="10"/>
      <c r="H228" s="28"/>
    </row>
    <row r="229" spans="1:8" ht="13.5">
      <c r="A229" s="10" t="s">
        <v>77</v>
      </c>
      <c r="B229" s="12"/>
      <c r="C229" s="10"/>
      <c r="D229" s="12"/>
      <c r="E229" s="10"/>
      <c r="F229" s="12"/>
      <c r="G229" s="10"/>
      <c r="H229" s="12"/>
    </row>
    <row r="230" spans="1:11" ht="13.5">
      <c r="A230" s="10" t="s">
        <v>177</v>
      </c>
      <c r="B230" s="12">
        <v>0</v>
      </c>
      <c r="C230" s="10"/>
      <c r="D230" s="12">
        <v>938</v>
      </c>
      <c r="E230" s="10"/>
      <c r="F230" s="12">
        <v>-81839</v>
      </c>
      <c r="G230" s="10"/>
      <c r="H230" s="12">
        <f aca="true" t="shared" si="16" ref="H230:H243">+B230+D230-F230</f>
        <v>82777</v>
      </c>
      <c r="J230" s="26">
        <v>82777.08</v>
      </c>
      <c r="K230" s="26">
        <f aca="true" t="shared" si="17" ref="K230:K244">ROUND(J230,0)-H230</f>
        <v>0</v>
      </c>
    </row>
    <row r="231" spans="1:11" ht="13.5">
      <c r="A231" s="10" t="s">
        <v>208</v>
      </c>
      <c r="B231" s="12">
        <v>0</v>
      </c>
      <c r="C231" s="10"/>
      <c r="D231" s="12">
        <v>200000</v>
      </c>
      <c r="E231" s="10"/>
      <c r="F231" s="12">
        <v>200000</v>
      </c>
      <c r="G231" s="10"/>
      <c r="H231" s="12">
        <f t="shared" si="16"/>
        <v>0</v>
      </c>
      <c r="K231" s="26">
        <f t="shared" si="17"/>
        <v>0</v>
      </c>
    </row>
    <row r="232" spans="1:11" ht="13.5">
      <c r="A232" s="10" t="s">
        <v>110</v>
      </c>
      <c r="B232" s="12">
        <v>841250</v>
      </c>
      <c r="C232" s="10"/>
      <c r="D232" s="12">
        <v>0</v>
      </c>
      <c r="E232" s="10"/>
      <c r="F232" s="12">
        <v>254252</v>
      </c>
      <c r="G232" s="10"/>
      <c r="H232" s="12">
        <f>+B232+D232-F232</f>
        <v>586998</v>
      </c>
      <c r="J232" s="26">
        <v>586998.14</v>
      </c>
      <c r="K232" s="26">
        <f t="shared" si="17"/>
        <v>0</v>
      </c>
    </row>
    <row r="233" spans="1:11" ht="13.5">
      <c r="A233" s="10" t="s">
        <v>102</v>
      </c>
      <c r="B233" s="12">
        <f>1308792-1192689</f>
        <v>116103</v>
      </c>
      <c r="C233" s="10"/>
      <c r="D233" s="12">
        <v>359262</v>
      </c>
      <c r="E233" s="10"/>
      <c r="F233" s="12">
        <v>328753</v>
      </c>
      <c r="G233" s="10"/>
      <c r="H233" s="12">
        <f>+B233+D233-F233</f>
        <v>146612</v>
      </c>
      <c r="J233" s="26">
        <v>146612.09</v>
      </c>
      <c r="K233" s="26">
        <f t="shared" si="17"/>
        <v>0</v>
      </c>
    </row>
    <row r="234" spans="1:11" ht="13.5">
      <c r="A234" s="10" t="s">
        <v>178</v>
      </c>
      <c r="B234" s="12">
        <v>851803</v>
      </c>
      <c r="C234" s="10"/>
      <c r="D234" s="12">
        <v>48197</v>
      </c>
      <c r="E234" s="10"/>
      <c r="F234" s="12">
        <v>900000</v>
      </c>
      <c r="G234" s="10"/>
      <c r="H234" s="12">
        <f>+B234+D234-F234</f>
        <v>0</v>
      </c>
      <c r="K234" s="26">
        <f t="shared" si="17"/>
        <v>0</v>
      </c>
    </row>
    <row r="235" spans="1:11" ht="13.5">
      <c r="A235" s="10" t="s">
        <v>151</v>
      </c>
      <c r="B235" s="10">
        <v>89780</v>
      </c>
      <c r="C235" s="10"/>
      <c r="D235" s="12">
        <v>4901</v>
      </c>
      <c r="E235" s="10"/>
      <c r="F235" s="12">
        <v>0</v>
      </c>
      <c r="G235" s="10"/>
      <c r="H235" s="12">
        <f t="shared" si="16"/>
        <v>94681</v>
      </c>
      <c r="J235" s="26">
        <v>94681.16</v>
      </c>
      <c r="K235" s="26">
        <f t="shared" si="17"/>
        <v>0</v>
      </c>
    </row>
    <row r="236" spans="1:11" ht="13.5">
      <c r="A236" s="10" t="s">
        <v>209</v>
      </c>
      <c r="B236" s="10">
        <v>0</v>
      </c>
      <c r="C236" s="10"/>
      <c r="D236" s="12">
        <v>200000</v>
      </c>
      <c r="E236" s="10"/>
      <c r="F236" s="12">
        <v>200000</v>
      </c>
      <c r="G236" s="10"/>
      <c r="H236" s="12">
        <f t="shared" si="16"/>
        <v>0</v>
      </c>
      <c r="K236" s="26">
        <f t="shared" si="17"/>
        <v>0</v>
      </c>
    </row>
    <row r="237" spans="1:11" ht="13.5">
      <c r="A237" s="10" t="s">
        <v>210</v>
      </c>
      <c r="B237" s="10">
        <v>0</v>
      </c>
      <c r="C237" s="14"/>
      <c r="D237" s="12">
        <v>190000</v>
      </c>
      <c r="E237" s="10"/>
      <c r="F237" s="12">
        <v>190000</v>
      </c>
      <c r="G237" s="10"/>
      <c r="H237" s="12">
        <f t="shared" si="16"/>
        <v>0</v>
      </c>
      <c r="K237" s="26">
        <f t="shared" si="17"/>
        <v>0</v>
      </c>
    </row>
    <row r="238" spans="1:11" ht="13.5">
      <c r="A238" s="10" t="s">
        <v>211</v>
      </c>
      <c r="B238" s="10">
        <v>0</v>
      </c>
      <c r="C238" s="14"/>
      <c r="D238" s="12">
        <v>514515</v>
      </c>
      <c r="E238" s="10"/>
      <c r="F238" s="12">
        <v>514515</v>
      </c>
      <c r="G238" s="10"/>
      <c r="H238" s="12">
        <f t="shared" si="16"/>
        <v>0</v>
      </c>
      <c r="K238" s="26">
        <f t="shared" si="17"/>
        <v>0</v>
      </c>
    </row>
    <row r="239" spans="1:12" ht="13.5">
      <c r="A239" s="10" t="s">
        <v>212</v>
      </c>
      <c r="B239" s="10">
        <v>326874</v>
      </c>
      <c r="C239" s="14"/>
      <c r="D239" s="12">
        <v>150321</v>
      </c>
      <c r="E239" s="10"/>
      <c r="F239" s="12">
        <v>141476</v>
      </c>
      <c r="G239" s="10"/>
      <c r="H239" s="12">
        <f>+B239+D239-F239</f>
        <v>335719</v>
      </c>
      <c r="J239" s="30">
        <v>335719.29</v>
      </c>
      <c r="K239" s="30">
        <f t="shared" si="17"/>
        <v>0</v>
      </c>
      <c r="L239" s="36">
        <v>150322</v>
      </c>
    </row>
    <row r="240" spans="1:11" ht="13.5">
      <c r="A240" s="10" t="s">
        <v>213</v>
      </c>
      <c r="B240" s="10">
        <v>0</v>
      </c>
      <c r="C240" s="14"/>
      <c r="D240" s="12">
        <v>1498</v>
      </c>
      <c r="E240" s="10"/>
      <c r="F240" s="12">
        <v>-39722</v>
      </c>
      <c r="G240" s="10"/>
      <c r="H240" s="12">
        <f>+B240+D240-F240</f>
        <v>41220</v>
      </c>
      <c r="J240" s="26">
        <v>41220.31</v>
      </c>
      <c r="K240" s="26">
        <f t="shared" si="17"/>
        <v>0</v>
      </c>
    </row>
    <row r="241" spans="1:11" ht="13.5">
      <c r="A241" s="10" t="s">
        <v>175</v>
      </c>
      <c r="B241" s="10">
        <v>0</v>
      </c>
      <c r="C241" s="14"/>
      <c r="D241" s="12">
        <v>1500000</v>
      </c>
      <c r="E241" s="10"/>
      <c r="F241" s="12">
        <v>1500000</v>
      </c>
      <c r="G241" s="10"/>
      <c r="H241" s="12">
        <f t="shared" si="16"/>
        <v>0</v>
      </c>
      <c r="K241" s="26">
        <f t="shared" si="17"/>
        <v>0</v>
      </c>
    </row>
    <row r="242" spans="1:11" ht="13.5">
      <c r="A242" s="10" t="s">
        <v>176</v>
      </c>
      <c r="B242" s="12">
        <f>7485794+1</f>
        <v>7485795</v>
      </c>
      <c r="C242" s="10"/>
      <c r="D242" s="12">
        <v>0</v>
      </c>
      <c r="E242" s="10"/>
      <c r="F242" s="12">
        <v>0</v>
      </c>
      <c r="G242" s="10"/>
      <c r="H242" s="12">
        <f t="shared" si="16"/>
        <v>7485795</v>
      </c>
      <c r="J242" s="26">
        <v>7485794.77</v>
      </c>
      <c r="K242" s="31">
        <f t="shared" si="17"/>
        <v>0</v>
      </c>
    </row>
    <row r="243" spans="1:11" ht="13.5">
      <c r="A243" s="10" t="s">
        <v>179</v>
      </c>
      <c r="B243" s="12">
        <v>0</v>
      </c>
      <c r="C243" s="10"/>
      <c r="D243" s="12">
        <v>43275</v>
      </c>
      <c r="E243" s="10"/>
      <c r="F243" s="12">
        <v>43275</v>
      </c>
      <c r="G243" s="10"/>
      <c r="H243" s="12">
        <f t="shared" si="16"/>
        <v>0</v>
      </c>
      <c r="K243" s="26">
        <f t="shared" si="17"/>
        <v>0</v>
      </c>
    </row>
    <row r="244" spans="1:11" ht="13.5">
      <c r="A244" s="10" t="s">
        <v>78</v>
      </c>
      <c r="B244" s="16">
        <f>SUM(B230:B243)</f>
        <v>9711605</v>
      </c>
      <c r="C244" s="10"/>
      <c r="D244" s="16">
        <f>SUM(D230:D243)</f>
        <v>3212907</v>
      </c>
      <c r="E244" s="10"/>
      <c r="F244" s="16">
        <f>SUM(F230:F243)</f>
        <v>4150710</v>
      </c>
      <c r="G244" s="10"/>
      <c r="H244" s="16">
        <f>SUM(H230:H243)</f>
        <v>8773802</v>
      </c>
      <c r="J244" s="26">
        <f>SUM(J230:J243)</f>
        <v>8773802.84</v>
      </c>
      <c r="K244" s="26">
        <f t="shared" si="17"/>
        <v>1</v>
      </c>
    </row>
    <row r="245" spans="1:8" ht="13.5">
      <c r="A245" s="10"/>
      <c r="B245" s="12"/>
      <c r="C245" s="10"/>
      <c r="D245" s="12"/>
      <c r="E245" s="10"/>
      <c r="F245" s="12"/>
      <c r="G245" s="10"/>
      <c r="H245" s="12"/>
    </row>
    <row r="246" spans="1:10" ht="14.25" thickBot="1">
      <c r="A246" s="10" t="s">
        <v>52</v>
      </c>
      <c r="B246" s="22">
        <f>B244+B227+B176+B60+B37</f>
        <v>157205101</v>
      </c>
      <c r="C246" s="10"/>
      <c r="D246" s="22">
        <f>D244+D227+D176+D60+D37</f>
        <v>157525185</v>
      </c>
      <c r="E246" s="10"/>
      <c r="F246" s="22">
        <f>F244+F227+F176+F60+F37</f>
        <v>64436378</v>
      </c>
      <c r="G246" s="10"/>
      <c r="H246" s="22">
        <f>H244+H227+H176+H60+H37</f>
        <v>250293908</v>
      </c>
      <c r="J246" s="32">
        <f>J244+J227+J175+J80+J60</f>
        <v>250293907.76999995</v>
      </c>
    </row>
    <row r="247" spans="1:8" ht="14.25" thickTop="1">
      <c r="A247" s="10"/>
      <c r="B247" s="10"/>
      <c r="C247" s="10"/>
      <c r="D247" s="10"/>
      <c r="E247" s="10"/>
      <c r="F247" s="10"/>
      <c r="G247" s="10"/>
      <c r="H247" s="10"/>
    </row>
    <row r="248" spans="1:8" ht="13.5">
      <c r="A248" s="10"/>
      <c r="B248" s="10"/>
      <c r="C248" s="10"/>
      <c r="D248" s="10"/>
      <c r="E248" s="10"/>
      <c r="F248" s="10"/>
      <c r="G248" s="10"/>
      <c r="H248" s="10"/>
    </row>
    <row r="249" spans="1:8" ht="13.5">
      <c r="A249" s="10"/>
      <c r="B249" s="10"/>
      <c r="C249" s="10"/>
      <c r="D249" s="10"/>
      <c r="E249" s="10"/>
      <c r="F249" s="10"/>
      <c r="G249" s="10"/>
      <c r="H249" s="10"/>
    </row>
    <row r="250" spans="1:8" ht="13.5">
      <c r="A250" s="10"/>
      <c r="B250" s="10"/>
      <c r="C250" s="10"/>
      <c r="D250" s="10"/>
      <c r="E250" s="10"/>
      <c r="F250" s="10"/>
      <c r="G250" s="10"/>
      <c r="H250" s="10"/>
    </row>
    <row r="251" spans="1:8" ht="13.5">
      <c r="A251" s="10"/>
      <c r="B251" s="10"/>
      <c r="C251" s="10"/>
      <c r="D251" s="10"/>
      <c r="E251" s="10"/>
      <c r="F251" s="10"/>
      <c r="G251" s="10"/>
      <c r="H251" s="10"/>
    </row>
    <row r="252" spans="1:8" ht="13.5">
      <c r="A252" s="10"/>
      <c r="B252" s="10"/>
      <c r="C252" s="10"/>
      <c r="D252" s="10"/>
      <c r="E252" s="10"/>
      <c r="F252" s="10"/>
      <c r="G252" s="10"/>
      <c r="H252" s="10"/>
    </row>
    <row r="253" spans="1:8" ht="13.5">
      <c r="A253" s="23" t="s">
        <v>4</v>
      </c>
      <c r="B253" s="10">
        <v>157205101</v>
      </c>
      <c r="C253" s="10"/>
      <c r="D253" s="10">
        <v>132998917</v>
      </c>
      <c r="E253" s="10"/>
      <c r="F253" s="10">
        <v>39910110</v>
      </c>
      <c r="G253" s="10"/>
      <c r="H253" s="10">
        <v>250293908</v>
      </c>
    </row>
    <row r="254" spans="1:8" ht="13.5">
      <c r="A254" s="23" t="s">
        <v>3</v>
      </c>
      <c r="B254" s="19">
        <f>B246</f>
        <v>157205101</v>
      </c>
      <c r="C254" s="10"/>
      <c r="D254" s="19">
        <f>D246</f>
        <v>157525185</v>
      </c>
      <c r="E254" s="10"/>
      <c r="F254" s="19">
        <f>F246</f>
        <v>64436378</v>
      </c>
      <c r="G254" s="10"/>
      <c r="H254" s="19">
        <f>H246</f>
        <v>250293908</v>
      </c>
    </row>
    <row r="255" spans="1:8" ht="13.5">
      <c r="A255" s="10"/>
      <c r="B255" s="10"/>
      <c r="C255" s="10"/>
      <c r="D255" s="10"/>
      <c r="E255" s="10"/>
      <c r="F255" s="10"/>
      <c r="G255" s="10"/>
      <c r="H255" s="10"/>
    </row>
    <row r="256" spans="1:8" ht="13.5">
      <c r="A256" s="10"/>
      <c r="B256" s="10">
        <f>B253-B254</f>
        <v>0</v>
      </c>
      <c r="C256" s="10"/>
      <c r="D256" s="10">
        <f>D253-D254</f>
        <v>-24526268</v>
      </c>
      <c r="E256" s="10"/>
      <c r="F256" s="10">
        <f>F253-F254</f>
        <v>-24526268</v>
      </c>
      <c r="G256" s="10"/>
      <c r="H256" s="10">
        <f>H253-H254</f>
        <v>0</v>
      </c>
    </row>
    <row r="257" spans="1:8" ht="13.5">
      <c r="A257" s="23" t="s">
        <v>83</v>
      </c>
      <c r="B257" s="24">
        <v>0</v>
      </c>
      <c r="C257" s="9"/>
      <c r="D257" s="24">
        <f>21605893+143344+2777032</f>
        <v>24526269</v>
      </c>
      <c r="E257" s="9"/>
      <c r="F257" s="24">
        <f>21605893+143344+2777032</f>
        <v>24526269</v>
      </c>
      <c r="G257" s="9"/>
      <c r="H257" s="24">
        <v>0</v>
      </c>
    </row>
    <row r="258" spans="1:8" ht="13.5">
      <c r="A258" s="10"/>
      <c r="B258" s="25">
        <f>B256+B257</f>
        <v>0</v>
      </c>
      <c r="C258" s="9"/>
      <c r="D258" s="25">
        <f>D256+D257</f>
        <v>1</v>
      </c>
      <c r="E258" s="9"/>
      <c r="F258" s="25">
        <f>F256+F257</f>
        <v>1</v>
      </c>
      <c r="G258" s="9"/>
      <c r="H258" s="25">
        <f>H256+H257</f>
        <v>0</v>
      </c>
    </row>
    <row r="259" ht="12.75">
      <c r="A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3" t="s">
        <v>2</v>
      </c>
      <c r="B261" s="1"/>
      <c r="C261" s="1"/>
      <c r="D261" s="1"/>
      <c r="E261" s="1"/>
      <c r="F261" s="1"/>
      <c r="G261" s="1"/>
      <c r="H261" s="1"/>
    </row>
    <row r="262" spans="1:8" ht="12.75">
      <c r="A262" s="3" t="s">
        <v>2</v>
      </c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</sheetData>
  <sheetProtection/>
  <mergeCells count="5">
    <mergeCell ref="B6:H6"/>
    <mergeCell ref="C4:G4"/>
    <mergeCell ref="B3:H3"/>
    <mergeCell ref="B5:H5"/>
    <mergeCell ref="A3:A6"/>
  </mergeCells>
  <conditionalFormatting sqref="A111:H111 A96:H108 A113:H246 A12:H94">
    <cfRule type="expression" priority="10" dxfId="0" stopIfTrue="1">
      <formula>MOD(ROW(),2)=0</formula>
    </cfRule>
  </conditionalFormatting>
  <conditionalFormatting sqref="A112:H112">
    <cfRule type="expression" priority="8" dxfId="0" stopIfTrue="1">
      <formula>MOD(ROW(),2)=0</formula>
    </cfRule>
  </conditionalFormatting>
  <conditionalFormatting sqref="A95:H95">
    <cfRule type="expression" priority="6" dxfId="0" stopIfTrue="1">
      <formula>MOD(ROW(),2)=0</formula>
    </cfRule>
  </conditionalFormatting>
  <conditionalFormatting sqref="A109:H109">
    <cfRule type="expression" priority="5" dxfId="0" stopIfTrue="1">
      <formula>MOD(ROW(),2)=0</formula>
    </cfRule>
  </conditionalFormatting>
  <conditionalFormatting sqref="A110:H110">
    <cfRule type="expression" priority="4" dxfId="0" stopIfTrue="1">
      <formula>MOD(ROW(),2)=0</formula>
    </cfRule>
  </conditionalFormatting>
  <conditionalFormatting sqref="J24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alignWithMargins="0">
    <oddFooter>&amp;R&amp;"Goudy Old Style,Regular"Page &amp;P of &amp;N</oddFooter>
  </headerFooter>
  <rowBreaks count="5" manualBreakCount="5">
    <brk id="53" max="7" man="1"/>
    <brk id="97" max="7" man="1"/>
    <brk id="141" max="7" man="1"/>
    <brk id="185" max="7" man="1"/>
    <brk id="2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2013-09-20T16:21:52Z</cp:lastPrinted>
  <dcterms:created xsi:type="dcterms:W3CDTF">2004-07-20T19:35:16Z</dcterms:created>
  <dcterms:modified xsi:type="dcterms:W3CDTF">2013-10-21T21:34:10Z</dcterms:modified>
  <cp:category/>
  <cp:version/>
  <cp:contentType/>
  <cp:contentStatus/>
</cp:coreProperties>
</file>