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ag" sheetId="1" r:id="rId1"/>
  </sheets>
  <definedNames>
    <definedName name="\P">'c2b ag'!#REF!</definedName>
    <definedName name="H_1">'c2b ag'!$A$3:$Q$14</definedName>
    <definedName name="PRINT">'c2b ag'!$A$15:$Q$132</definedName>
    <definedName name="_xlnm.Print_Area" localSheetId="0">'c2b ag'!$A$1:$Q$134</definedName>
    <definedName name="Print_Area_MI" localSheetId="0">'c2b ag'!$A$15:$Q$132</definedName>
    <definedName name="_xlnm.Print_Titles" localSheetId="0">'c2b ag'!$1:$14</definedName>
    <definedName name="Print_Titles_MI" localSheetId="0">'c2b ag'!$3:$14</definedName>
  </definedNames>
  <calcPr fullCalcOnLoad="1"/>
</workbook>
</file>

<file path=xl/sharedStrings.xml><?xml version="1.0" encoding="utf-8"?>
<sst xmlns="http://schemas.openxmlformats.org/spreadsheetml/2006/main" count="168" uniqueCount="108">
  <si>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</si>
  <si>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</si>
  <si>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</si>
  <si>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</si>
  <si>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</si>
  <si>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</si>
  <si>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</si>
  <si>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</si>
  <si>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</si>
  <si>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</si>
  <si>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</si>
  <si>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</si>
  <si>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Research--</t>
  </si>
  <si>
    <t/>
  </si>
  <si>
    <t xml:space="preserve"> Scholarships and fellowships</t>
  </si>
  <si>
    <t>Source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</si>
  <si>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</si>
  <si>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</si>
  <si>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</si>
  <si>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</si>
  <si>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</si>
  <si>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</si>
  <si>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</si>
  <si>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</si>
  <si>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</si>
  <si>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</si>
  <si>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</si>
  <si>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</si>
  <si>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Agricultural engineering</t>
  </si>
  <si>
    <t xml:space="preserve">    Animal science</t>
  </si>
  <si>
    <t xml:space="preserve">    Aquaculture </t>
  </si>
  <si>
    <t xml:space="preserve">    Burden</t>
  </si>
  <si>
    <t xml:space="preserve">    Calhoun </t>
  </si>
  <si>
    <t xml:space="preserve">    Central region administration</t>
  </si>
  <si>
    <t xml:space="preserve">    Central station </t>
  </si>
  <si>
    <t xml:space="preserve">    Dean Lee</t>
  </si>
  <si>
    <t xml:space="preserve">    Entomology</t>
  </si>
  <si>
    <t xml:space="preserve">    Experimental statistics</t>
  </si>
  <si>
    <t xml:space="preserve">    Food science</t>
  </si>
  <si>
    <t xml:space="preserve">    Forestry, wildlife, and fisheries</t>
  </si>
  <si>
    <t xml:space="preserve">    Hammond </t>
  </si>
  <si>
    <t xml:space="preserve">    Hill farm</t>
  </si>
  <si>
    <t xml:space="preserve">    Human ecology </t>
  </si>
  <si>
    <t xml:space="preserve">    Macon Ridge</t>
  </si>
  <si>
    <t xml:space="preserve">    North central region administration</t>
  </si>
  <si>
    <t xml:space="preserve">    Northeast</t>
  </si>
  <si>
    <t xml:space="preserve">    Pecan</t>
  </si>
  <si>
    <t xml:space="preserve">    Plant pathology </t>
  </si>
  <si>
    <t xml:space="preserve">    Publications</t>
  </si>
  <si>
    <t xml:space="preserve">    Red River</t>
  </si>
  <si>
    <t xml:space="preserve">    Rice</t>
  </si>
  <si>
    <t xml:space="preserve">    Rosepine</t>
  </si>
  <si>
    <t xml:space="preserve">    Southeast</t>
  </si>
  <si>
    <t xml:space="preserve">    Veterinary science</t>
  </si>
  <si>
    <t xml:space="preserve">    4-H and other youth work</t>
  </si>
  <si>
    <t xml:space="preserve">    1890 college program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</si>
  <si>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</si>
  <si>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</si>
  <si>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</si>
  <si>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Food science 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</si>
  <si>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</si>
  <si>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</si>
  <si>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</si>
  <si>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shows </t>
  </si>
  <si>
    <t xml:space="preserve">    North central region parish offices</t>
  </si>
  <si>
    <t xml:space="preserve">    South central region administration</t>
  </si>
  <si>
    <t xml:space="preserve">    South central region parish offices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</si>
  <si>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</si>
  <si>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</si>
  <si>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</si>
  <si>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</si>
  <si>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</si>
  <si>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</si>
  <si>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Hurricane relief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</si>
  <si>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</si>
  <si>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</si>
  <si>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</si>
  <si>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</si>
  <si>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</si>
  <si>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</si>
  <si>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Southwest</t>
  </si>
  <si>
    <t xml:space="preserve">    Bob R. Jones Idlewild</t>
  </si>
  <si>
    <t xml:space="preserve">    Coastal area</t>
  </si>
  <si>
    <t xml:space="preserve">    Plant, environmental, and soil sciences</t>
  </si>
  <si>
    <t xml:space="preserve">    St. Gabriel</t>
  </si>
  <si>
    <t xml:space="preserve">          Total educational and general expenditures </t>
  </si>
  <si>
    <t xml:space="preserve">          Total expenditures</t>
  </si>
  <si>
    <t xml:space="preserve">    Central regional programs</t>
  </si>
  <si>
    <t xml:space="preserve">    Reproductive biology center</t>
  </si>
  <si>
    <t xml:space="preserve">    Hammond</t>
  </si>
  <si>
    <t xml:space="preserve">    Director of cooperative extension</t>
  </si>
  <si>
    <t xml:space="preserve">    Burden center</t>
  </si>
  <si>
    <t xml:space="preserve">    Vocational agriculture education</t>
  </si>
  <si>
    <t>ANALYSIS C-2B</t>
  </si>
  <si>
    <t>Current Restricted Fund Expenditures</t>
  </si>
  <si>
    <t xml:space="preserve">    Agricultural chemistry</t>
  </si>
  <si>
    <t xml:space="preserve">    Vice chancellor for extension services</t>
  </si>
  <si>
    <t xml:space="preserve">    South central crescent region</t>
  </si>
  <si>
    <t>For the year ended June 30, 2010</t>
  </si>
  <si>
    <t xml:space="preserve">    Central regional administration</t>
  </si>
  <si>
    <t xml:space="preserve">    Southwest region</t>
  </si>
  <si>
    <t>`</t>
  </si>
  <si>
    <t xml:space="preserve"> Operation and maintenance of plant-</t>
  </si>
  <si>
    <t xml:space="preserve">    General maintenance</t>
  </si>
  <si>
    <t xml:space="preserve">    Allocation from LSU - Library</t>
  </si>
  <si>
    <t xml:space="preserve">    Allocation from LSU</t>
  </si>
  <si>
    <t xml:space="preserve">        Operation and maintenance of plant</t>
  </si>
  <si>
    <t xml:space="preserve">    Organization development and evaluation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</si>
</sst>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h:mm:ss\ AM/PM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5F3E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34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165" fontId="6" fillId="0" borderId="13" xfId="42" applyNumberFormat="1" applyFont="1" applyFill="1" applyBorder="1" applyAlignment="1" applyProtection="1">
      <alignment vertical="center"/>
      <protection/>
    </xf>
    <xf numFmtId="44" fontId="6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167" fontId="6" fillId="0" borderId="15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6" fillId="0" borderId="10" xfId="0" applyFont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57150</xdr:rowOff>
    </xdr:from>
    <xdr:to>
      <xdr:col>0</xdr:col>
      <xdr:colOff>2438400</xdr:colOff>
      <xdr:row>8</xdr:row>
      <xdr:rowOff>9525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194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89"/>
  <sheetViews>
    <sheetView showGridLines="0" tabSelected="1" defaultGridColor="0" zoomScalePageLayoutView="0" colorId="22" workbookViewId="0" topLeftCell="A1">
      <pane ySplit="14" topLeftCell="A15" activePane="bottomLeft" state="frozen"/>
      <selection pane="topLeft" activeCell="A1" sqref="A1"/>
      <selection pane="bottomLeft" activeCell="A11" sqref="A11"/>
    </sheetView>
  </sheetViews>
  <sheetFormatPr defaultColWidth="9.140625" defaultRowHeight="12"/>
  <cols>
    <col min="1" max="1" width="43.57421875" style="3" customWidth="1"/>
    <col min="2" max="2" width="1.57421875" style="3" customWidth="1"/>
    <col min="3" max="3" width="12.8515625" style="3" customWidth="1"/>
    <col min="4" max="4" width="1.57421875" style="3" customWidth="1"/>
    <col min="5" max="5" width="12.8515625" style="3" customWidth="1"/>
    <col min="6" max="6" width="1.57421875" style="3" customWidth="1"/>
    <col min="7" max="7" width="12.8515625" style="3" customWidth="1"/>
    <col min="8" max="8" width="1.57421875" style="3" customWidth="1"/>
    <col min="9" max="9" width="13.00390625" style="3" customWidth="1"/>
    <col min="10" max="10" width="1.57421875" style="3" customWidth="1"/>
    <col min="11" max="11" width="13.00390625" style="3" customWidth="1"/>
    <col min="12" max="12" width="1.57421875" style="3" customWidth="1"/>
    <col min="13" max="13" width="12.8515625" style="3" bestFit="1" customWidth="1"/>
    <col min="14" max="14" width="1.57421875" style="3" customWidth="1"/>
    <col min="15" max="15" width="13.00390625" style="3" customWidth="1"/>
    <col min="16" max="16" width="1.57421875" style="3" customWidth="1"/>
    <col min="17" max="17" width="13.00390625" style="3" customWidth="1"/>
    <col min="18" max="23" width="7.57421875" style="3" customWidth="1"/>
    <col min="24" max="16384" width="9.00390625" style="1" customWidth="1"/>
  </cols>
  <sheetData>
    <row r="1" spans="1:255" ht="12">
      <c r="A1" s="3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4" customFormat="1" ht="10.5" customHeight="1">
      <c r="A2" s="3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4" customFormat="1" ht="16.5">
      <c r="A3" s="39"/>
      <c r="B3" s="9"/>
      <c r="C3" s="40" t="s">
        <v>93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4" customFormat="1" ht="8.25" customHeight="1">
      <c r="A4" s="39"/>
      <c r="B4" s="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4" customFormat="1" ht="16.5">
      <c r="A5" s="39"/>
      <c r="B5" s="10"/>
      <c r="C5" s="40" t="s">
        <v>94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4" customFormat="1" ht="16.5">
      <c r="A6" s="39"/>
      <c r="B6" s="9"/>
      <c r="C6" s="40" t="s">
        <v>98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10.5" customHeight="1">
      <c r="A7" s="3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2">
      <c r="A8" s="39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7" ht="13.5">
      <c r="A10" s="23"/>
      <c r="B10" s="23"/>
      <c r="C10" s="37" t="s">
        <v>15</v>
      </c>
      <c r="D10" s="38"/>
      <c r="E10" s="38"/>
      <c r="F10" s="38"/>
      <c r="G10" s="38"/>
      <c r="H10" s="38"/>
      <c r="I10" s="38"/>
      <c r="J10" s="23"/>
      <c r="K10" s="23"/>
      <c r="L10" s="23"/>
      <c r="M10" s="25"/>
      <c r="N10" s="25"/>
      <c r="O10" s="24" t="s">
        <v>0</v>
      </c>
      <c r="P10" s="25"/>
      <c r="Q10" s="25"/>
    </row>
    <row r="11" spans="1:17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6" t="s">
        <v>1</v>
      </c>
    </row>
    <row r="12" spans="1:17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6" t="s">
        <v>2</v>
      </c>
      <c r="N12" s="23"/>
      <c r="O12" s="23"/>
      <c r="P12" s="23"/>
      <c r="Q12" s="26" t="s">
        <v>3</v>
      </c>
    </row>
    <row r="13" spans="1:17" ht="13.5">
      <c r="A13" s="23"/>
      <c r="B13" s="23"/>
      <c r="C13" s="24" t="s">
        <v>4</v>
      </c>
      <c r="D13" s="27"/>
      <c r="E13" s="24" t="s">
        <v>5</v>
      </c>
      <c r="F13" s="27"/>
      <c r="G13" s="24" t="s">
        <v>6</v>
      </c>
      <c r="H13" s="27"/>
      <c r="I13" s="24" t="s">
        <v>7</v>
      </c>
      <c r="J13" s="27"/>
      <c r="K13" s="24" t="s">
        <v>8</v>
      </c>
      <c r="L13" s="27"/>
      <c r="M13" s="24" t="s">
        <v>9</v>
      </c>
      <c r="N13" s="27"/>
      <c r="O13" s="24" t="s">
        <v>10</v>
      </c>
      <c r="P13" s="27"/>
      <c r="Q13" s="24" t="s">
        <v>11</v>
      </c>
    </row>
    <row r="14" spans="1:17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3" s="6" customFormat="1" ht="13.5" customHeight="1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"/>
      <c r="S15" s="5"/>
      <c r="T15" s="5"/>
      <c r="U15" s="5"/>
      <c r="V15" s="5"/>
      <c r="W15" s="5"/>
    </row>
    <row r="16" spans="1:23" s="6" customFormat="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5"/>
      <c r="S16" s="5"/>
      <c r="T16" s="5"/>
      <c r="U16" s="5"/>
      <c r="V16" s="5"/>
      <c r="W16" s="5"/>
    </row>
    <row r="17" spans="1:23" s="6" customFormat="1" ht="13.5" customHeight="1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5"/>
      <c r="S17" s="5"/>
      <c r="T17" s="5"/>
      <c r="U17" s="5"/>
      <c r="V17" s="5"/>
      <c r="W17" s="5"/>
    </row>
    <row r="18" spans="1:23" s="6" customFormat="1" ht="13.5" customHeight="1">
      <c r="A18" s="16" t="s">
        <v>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5"/>
      <c r="S18" s="5"/>
      <c r="T18" s="5"/>
      <c r="U18" s="5"/>
      <c r="V18" s="5"/>
      <c r="W18" s="5"/>
    </row>
    <row r="19" spans="1:23" s="6" customFormat="1" ht="13.5" customHeight="1">
      <c r="A19" s="16" t="s">
        <v>26</v>
      </c>
      <c r="B19" s="17" t="s">
        <v>13</v>
      </c>
      <c r="C19" s="28">
        <v>0</v>
      </c>
      <c r="D19" s="16"/>
      <c r="E19" s="28">
        <v>0</v>
      </c>
      <c r="F19" s="16"/>
      <c r="G19" s="28">
        <v>22034</v>
      </c>
      <c r="H19" s="16"/>
      <c r="I19" s="28">
        <v>2147622</v>
      </c>
      <c r="J19" s="16"/>
      <c r="K19" s="28">
        <f>IF(SUM(C19:I19)=SUM(M19:Q19),SUM(C19:I19),SUM(M19:Q19)-SUM(C19:I19))</f>
        <v>2169656</v>
      </c>
      <c r="L19" s="16"/>
      <c r="M19" s="28">
        <v>1487449</v>
      </c>
      <c r="N19" s="16"/>
      <c r="O19" s="28">
        <v>682207</v>
      </c>
      <c r="P19" s="16"/>
      <c r="Q19" s="28">
        <v>0</v>
      </c>
      <c r="R19" s="5"/>
      <c r="S19" s="5"/>
      <c r="T19" s="5"/>
      <c r="U19" s="5"/>
      <c r="V19" s="5"/>
      <c r="W19" s="5"/>
    </row>
    <row r="20" spans="1:23" s="6" customFormat="1" ht="13.5" customHeight="1">
      <c r="A20" s="16" t="s">
        <v>95</v>
      </c>
      <c r="B20" s="17"/>
      <c r="C20" s="33">
        <v>73621</v>
      </c>
      <c r="D20" s="16"/>
      <c r="E20" s="33">
        <v>0</v>
      </c>
      <c r="F20" s="16"/>
      <c r="G20" s="33">
        <v>0</v>
      </c>
      <c r="H20" s="16"/>
      <c r="I20" s="33">
        <v>51603</v>
      </c>
      <c r="J20" s="16"/>
      <c r="K20" s="33">
        <f>IF(SUM(C20:I20)=SUM(M20:Q20),SUM(C20:I20),SUM(M20:Q20)-SUM(C20:I20))</f>
        <v>125224</v>
      </c>
      <c r="L20" s="16"/>
      <c r="M20" s="33">
        <v>101434</v>
      </c>
      <c r="N20" s="16"/>
      <c r="O20" s="33">
        <v>23790</v>
      </c>
      <c r="P20" s="16"/>
      <c r="Q20" s="33">
        <v>0</v>
      </c>
      <c r="R20" s="5"/>
      <c r="S20" s="5"/>
      <c r="T20" s="5"/>
      <c r="U20" s="5"/>
      <c r="V20" s="5"/>
      <c r="W20" s="5"/>
    </row>
    <row r="21" spans="1:23" s="6" customFormat="1" ht="13.5" customHeight="1">
      <c r="A21" s="16" t="s">
        <v>27</v>
      </c>
      <c r="B21" s="17" t="s">
        <v>13</v>
      </c>
      <c r="C21" s="16">
        <v>91204</v>
      </c>
      <c r="D21" s="16"/>
      <c r="E21" s="16">
        <v>224283</v>
      </c>
      <c r="F21" s="16"/>
      <c r="G21" s="16">
        <v>345034</v>
      </c>
      <c r="H21" s="16"/>
      <c r="I21" s="16">
        <v>81199</v>
      </c>
      <c r="J21" s="16"/>
      <c r="K21" s="16">
        <f>IF(SUM(C21:I21)=SUM(M21:Q21),SUM(C21:I21),SUM(M21:Q21)-SUM(C21:I21))</f>
        <v>741720</v>
      </c>
      <c r="L21" s="16"/>
      <c r="M21" s="16">
        <v>543882</v>
      </c>
      <c r="N21" s="16"/>
      <c r="O21" s="16">
        <f>87071+1</f>
        <v>87072</v>
      </c>
      <c r="P21" s="16"/>
      <c r="Q21" s="16">
        <v>110766</v>
      </c>
      <c r="R21" s="5"/>
      <c r="S21" s="5"/>
      <c r="T21" s="5"/>
      <c r="U21" s="5"/>
      <c r="V21" s="5"/>
      <c r="W21" s="5"/>
    </row>
    <row r="22" spans="1:23" s="6" customFormat="1" ht="13.5" customHeight="1">
      <c r="A22" s="16" t="s">
        <v>28</v>
      </c>
      <c r="B22" s="17"/>
      <c r="C22" s="16">
        <v>368800</v>
      </c>
      <c r="D22" s="16"/>
      <c r="E22" s="16">
        <v>147966</v>
      </c>
      <c r="F22" s="16"/>
      <c r="G22" s="16">
        <v>79521</v>
      </c>
      <c r="H22" s="16"/>
      <c r="I22" s="16">
        <v>105366</v>
      </c>
      <c r="J22" s="16"/>
      <c r="K22" s="16">
        <f aca="true" t="shared" si="0" ref="K22:K85">IF(SUM(C22:I22)=SUM(M22:Q22),SUM(C22:I22),SUM(M22:Q22)-SUM(C22:I22))</f>
        <v>701653</v>
      </c>
      <c r="L22" s="16"/>
      <c r="M22" s="16">
        <v>315505</v>
      </c>
      <c r="N22" s="16"/>
      <c r="O22" s="16">
        <f>350585+1</f>
        <v>350586</v>
      </c>
      <c r="P22" s="16"/>
      <c r="Q22" s="16">
        <v>35562</v>
      </c>
      <c r="R22" s="5"/>
      <c r="S22" s="5"/>
      <c r="T22" s="5"/>
      <c r="U22" s="5"/>
      <c r="V22" s="5"/>
      <c r="W22" s="5"/>
    </row>
    <row r="23" spans="1:23" s="6" customFormat="1" ht="13.5" customHeight="1">
      <c r="A23" s="16" t="s">
        <v>29</v>
      </c>
      <c r="B23" s="17" t="s">
        <v>13</v>
      </c>
      <c r="C23" s="16">
        <v>114803</v>
      </c>
      <c r="D23" s="16"/>
      <c r="E23" s="16">
        <v>42187</v>
      </c>
      <c r="F23" s="16"/>
      <c r="G23" s="16">
        <v>160405</v>
      </c>
      <c r="H23" s="16"/>
      <c r="I23" s="16">
        <v>73492</v>
      </c>
      <c r="J23" s="16"/>
      <c r="K23" s="16">
        <f t="shared" si="0"/>
        <v>390887</v>
      </c>
      <c r="L23" s="16"/>
      <c r="M23" s="16">
        <v>231366</v>
      </c>
      <c r="N23" s="16"/>
      <c r="O23" s="16">
        <v>147786</v>
      </c>
      <c r="P23" s="16"/>
      <c r="Q23" s="16">
        <v>11735</v>
      </c>
      <c r="R23" s="5"/>
      <c r="S23" s="5"/>
      <c r="T23" s="5"/>
      <c r="U23" s="5"/>
      <c r="V23" s="5"/>
      <c r="W23" s="5"/>
    </row>
    <row r="24" spans="1:23" s="6" customFormat="1" ht="13.5" customHeight="1">
      <c r="A24" s="16" t="s">
        <v>30</v>
      </c>
      <c r="B24" s="17"/>
      <c r="C24" s="16">
        <v>33032</v>
      </c>
      <c r="D24" s="16"/>
      <c r="E24" s="16">
        <v>908501</v>
      </c>
      <c r="F24" s="16"/>
      <c r="G24" s="16">
        <v>161873</v>
      </c>
      <c r="H24" s="16"/>
      <c r="I24" s="16">
        <v>54017</v>
      </c>
      <c r="J24" s="16"/>
      <c r="K24" s="16">
        <f t="shared" si="0"/>
        <v>1157423</v>
      </c>
      <c r="L24" s="16"/>
      <c r="M24" s="16">
        <v>406023</v>
      </c>
      <c r="N24" s="16"/>
      <c r="O24" s="16">
        <v>575503</v>
      </c>
      <c r="P24" s="16"/>
      <c r="Q24" s="16">
        <v>175897</v>
      </c>
      <c r="R24" s="5"/>
      <c r="S24" s="5"/>
      <c r="T24" s="5"/>
      <c r="U24" s="5"/>
      <c r="V24" s="5"/>
      <c r="W24" s="5"/>
    </row>
    <row r="25" spans="1:23" s="6" customFormat="1" ht="13.5" customHeight="1">
      <c r="A25" s="16" t="s">
        <v>76</v>
      </c>
      <c r="B25" s="17" t="s">
        <v>13</v>
      </c>
      <c r="C25" s="16">
        <v>0</v>
      </c>
      <c r="D25" s="16"/>
      <c r="E25" s="16">
        <v>802624</v>
      </c>
      <c r="F25" s="16"/>
      <c r="G25" s="16">
        <v>333683</v>
      </c>
      <c r="H25" s="16"/>
      <c r="I25" s="16">
        <v>200285</v>
      </c>
      <c r="J25" s="16"/>
      <c r="K25" s="16">
        <f t="shared" si="0"/>
        <v>1336592</v>
      </c>
      <c r="L25" s="16"/>
      <c r="M25" s="16">
        <v>687088</v>
      </c>
      <c r="N25" s="16"/>
      <c r="O25" s="16">
        <v>468680</v>
      </c>
      <c r="P25" s="16"/>
      <c r="Q25" s="16">
        <v>180824</v>
      </c>
      <c r="R25" s="5"/>
      <c r="S25" s="5"/>
      <c r="T25" s="5"/>
      <c r="U25" s="5"/>
      <c r="V25" s="5"/>
      <c r="W25" s="5"/>
    </row>
    <row r="26" spans="1:23" s="6" customFormat="1" ht="13.5" customHeight="1">
      <c r="A26" s="16" t="s">
        <v>81</v>
      </c>
      <c r="B26" s="17"/>
      <c r="C26" s="16">
        <v>41437</v>
      </c>
      <c r="D26" s="16"/>
      <c r="E26" s="16">
        <v>0</v>
      </c>
      <c r="F26" s="16"/>
      <c r="G26" s="16">
        <v>23637</v>
      </c>
      <c r="H26" s="16"/>
      <c r="I26" s="16">
        <v>0</v>
      </c>
      <c r="J26" s="16"/>
      <c r="K26" s="16">
        <f t="shared" si="0"/>
        <v>65074</v>
      </c>
      <c r="L26" s="16"/>
      <c r="M26" s="16">
        <v>29082</v>
      </c>
      <c r="N26" s="16"/>
      <c r="O26" s="16">
        <v>35992</v>
      </c>
      <c r="P26" s="16"/>
      <c r="Q26" s="16">
        <v>0</v>
      </c>
      <c r="R26" s="5"/>
      <c r="S26" s="5"/>
      <c r="T26" s="5"/>
      <c r="U26" s="5"/>
      <c r="V26" s="5"/>
      <c r="W26" s="5"/>
    </row>
    <row r="27" spans="1:23" s="6" customFormat="1" ht="13.5" customHeight="1">
      <c r="A27" s="16" t="s">
        <v>31</v>
      </c>
      <c r="B27" s="17"/>
      <c r="C27" s="16">
        <v>42160</v>
      </c>
      <c r="D27" s="16"/>
      <c r="E27" s="16">
        <v>0</v>
      </c>
      <c r="F27" s="16"/>
      <c r="G27" s="16">
        <v>57764</v>
      </c>
      <c r="H27" s="16"/>
      <c r="I27" s="16">
        <v>163730</v>
      </c>
      <c r="J27" s="16"/>
      <c r="K27" s="16">
        <f t="shared" si="0"/>
        <v>263654</v>
      </c>
      <c r="L27" s="16"/>
      <c r="M27" s="16">
        <v>161159</v>
      </c>
      <c r="N27" s="16"/>
      <c r="O27" s="16">
        <v>102495</v>
      </c>
      <c r="P27" s="16"/>
      <c r="Q27" s="16">
        <v>0</v>
      </c>
      <c r="R27" s="5"/>
      <c r="S27" s="5"/>
      <c r="T27" s="5"/>
      <c r="U27" s="5"/>
      <c r="V27" s="5"/>
      <c r="W27" s="5"/>
    </row>
    <row r="28" spans="1:23" s="6" customFormat="1" ht="13.5" customHeight="1">
      <c r="A28" s="16" t="s">
        <v>32</v>
      </c>
      <c r="B28" s="17"/>
      <c r="C28" s="16">
        <v>94616</v>
      </c>
      <c r="D28" s="16"/>
      <c r="E28" s="16">
        <v>0</v>
      </c>
      <c r="F28" s="16"/>
      <c r="G28" s="16">
        <v>1078</v>
      </c>
      <c r="H28" s="16"/>
      <c r="I28" s="16">
        <v>18956</v>
      </c>
      <c r="J28" s="16"/>
      <c r="K28" s="16">
        <f t="shared" si="0"/>
        <v>114650</v>
      </c>
      <c r="L28" s="16"/>
      <c r="M28" s="16">
        <v>40720</v>
      </c>
      <c r="N28" s="16"/>
      <c r="O28" s="16">
        <v>63979</v>
      </c>
      <c r="P28" s="16"/>
      <c r="Q28" s="16">
        <v>9951</v>
      </c>
      <c r="R28" s="5"/>
      <c r="S28" s="5"/>
      <c r="T28" s="5"/>
      <c r="U28" s="5"/>
      <c r="V28" s="5"/>
      <c r="W28" s="5"/>
    </row>
    <row r="29" spans="1:23" s="6" customFormat="1" ht="13.5" customHeight="1">
      <c r="A29" s="16" t="s">
        <v>99</v>
      </c>
      <c r="B29" s="17"/>
      <c r="C29" s="16">
        <v>0</v>
      </c>
      <c r="D29" s="16"/>
      <c r="E29" s="16">
        <v>0</v>
      </c>
      <c r="F29" s="16"/>
      <c r="G29" s="16">
        <v>0</v>
      </c>
      <c r="H29" s="16"/>
      <c r="I29" s="16">
        <v>38899</v>
      </c>
      <c r="J29" s="16"/>
      <c r="K29" s="16">
        <f t="shared" si="0"/>
        <v>38899</v>
      </c>
      <c r="L29" s="16"/>
      <c r="M29" s="16">
        <v>38860</v>
      </c>
      <c r="N29" s="16"/>
      <c r="O29" s="16">
        <v>39</v>
      </c>
      <c r="P29" s="16"/>
      <c r="Q29" s="16">
        <v>0</v>
      </c>
      <c r="R29" s="5"/>
      <c r="S29" s="5"/>
      <c r="T29" s="5"/>
      <c r="U29" s="5"/>
      <c r="V29" s="5"/>
      <c r="W29" s="5"/>
    </row>
    <row r="30" spans="1:23" s="6" customFormat="1" ht="13.5" customHeight="1">
      <c r="A30" s="16" t="s">
        <v>87</v>
      </c>
      <c r="B30" s="17"/>
      <c r="C30" s="16">
        <v>12024</v>
      </c>
      <c r="D30" s="16"/>
      <c r="E30" s="16">
        <v>0</v>
      </c>
      <c r="F30" s="16"/>
      <c r="G30" s="16">
        <v>0</v>
      </c>
      <c r="H30" s="16"/>
      <c r="I30" s="16">
        <v>0</v>
      </c>
      <c r="J30" s="16"/>
      <c r="K30" s="16">
        <f t="shared" si="0"/>
        <v>12024</v>
      </c>
      <c r="L30" s="16"/>
      <c r="M30" s="16">
        <v>-1</v>
      </c>
      <c r="N30" s="16"/>
      <c r="O30" s="16">
        <v>12025</v>
      </c>
      <c r="P30" s="16"/>
      <c r="Q30" s="16">
        <v>0</v>
      </c>
      <c r="R30" s="5"/>
      <c r="S30" s="5"/>
      <c r="T30" s="5"/>
      <c r="U30" s="5"/>
      <c r="V30" s="5"/>
      <c r="W30" s="5"/>
    </row>
    <row r="31" spans="1:23" s="6" customFormat="1" ht="13.5" customHeight="1">
      <c r="A31" s="16" t="s">
        <v>34</v>
      </c>
      <c r="B31" s="17" t="s">
        <v>13</v>
      </c>
      <c r="C31" s="16">
        <v>0</v>
      </c>
      <c r="D31" s="16"/>
      <c r="E31" s="16">
        <v>7096</v>
      </c>
      <c r="F31" s="16"/>
      <c r="G31" s="16">
        <v>7488</v>
      </c>
      <c r="H31" s="16"/>
      <c r="I31" s="16">
        <v>77240</v>
      </c>
      <c r="J31" s="16"/>
      <c r="K31" s="16">
        <f t="shared" si="0"/>
        <v>91824</v>
      </c>
      <c r="L31" s="16"/>
      <c r="M31" s="16">
        <v>75040</v>
      </c>
      <c r="N31" s="16"/>
      <c r="O31" s="16">
        <f>15808-1</f>
        <v>15807</v>
      </c>
      <c r="P31" s="16"/>
      <c r="Q31" s="16">
        <v>977</v>
      </c>
      <c r="R31" s="5"/>
      <c r="S31" s="5"/>
      <c r="T31" s="5"/>
      <c r="U31" s="5"/>
      <c r="V31" s="5"/>
      <c r="W31" s="5"/>
    </row>
    <row r="32" spans="1:23" s="6" customFormat="1" ht="13.5" customHeight="1">
      <c r="A32" s="16" t="s">
        <v>82</v>
      </c>
      <c r="B32" s="17"/>
      <c r="C32" s="16">
        <v>0</v>
      </c>
      <c r="D32" s="16"/>
      <c r="E32" s="16">
        <v>0</v>
      </c>
      <c r="F32" s="16"/>
      <c r="G32" s="16">
        <v>2271</v>
      </c>
      <c r="H32" s="16"/>
      <c r="I32" s="16">
        <v>0</v>
      </c>
      <c r="J32" s="16"/>
      <c r="K32" s="16">
        <f t="shared" si="0"/>
        <v>2271</v>
      </c>
      <c r="L32" s="16"/>
      <c r="M32" s="16">
        <v>0</v>
      </c>
      <c r="N32" s="16"/>
      <c r="O32" s="16">
        <f>2082-1</f>
        <v>2081</v>
      </c>
      <c r="P32" s="16"/>
      <c r="Q32" s="16">
        <v>190</v>
      </c>
      <c r="R32" s="5"/>
      <c r="S32" s="5"/>
      <c r="T32" s="5"/>
      <c r="U32" s="5"/>
      <c r="V32" s="5"/>
      <c r="W32" s="5"/>
    </row>
    <row r="33" spans="1:23" s="6" customFormat="1" ht="13.5" customHeight="1">
      <c r="A33" s="20" t="s">
        <v>35</v>
      </c>
      <c r="B33" s="17" t="s">
        <v>13</v>
      </c>
      <c r="C33" s="16">
        <v>66338</v>
      </c>
      <c r="D33" s="16"/>
      <c r="E33" s="16">
        <v>0</v>
      </c>
      <c r="F33" s="16"/>
      <c r="G33" s="16">
        <v>63982</v>
      </c>
      <c r="H33" s="16"/>
      <c r="I33" s="16">
        <v>97560</v>
      </c>
      <c r="J33" s="16"/>
      <c r="K33" s="16">
        <f t="shared" si="0"/>
        <v>227880</v>
      </c>
      <c r="L33" s="16"/>
      <c r="M33" s="16">
        <v>65560</v>
      </c>
      <c r="N33" s="16"/>
      <c r="O33" s="16">
        <v>160241</v>
      </c>
      <c r="P33" s="16"/>
      <c r="Q33" s="16">
        <v>2079</v>
      </c>
      <c r="R33" s="5"/>
      <c r="S33" s="5"/>
      <c r="T33" s="5"/>
      <c r="U33" s="5"/>
      <c r="V33" s="5"/>
      <c r="W33" s="5"/>
    </row>
    <row r="34" spans="1:23" s="6" customFormat="1" ht="13.5" customHeight="1">
      <c r="A34" s="16" t="s">
        <v>36</v>
      </c>
      <c r="B34" s="17" t="s">
        <v>13</v>
      </c>
      <c r="C34" s="16">
        <v>241201</v>
      </c>
      <c r="D34" s="16"/>
      <c r="E34" s="16">
        <v>762186</v>
      </c>
      <c r="F34" s="16"/>
      <c r="G34" s="16">
        <v>481546</v>
      </c>
      <c r="H34" s="16"/>
      <c r="I34" s="16">
        <v>177450</v>
      </c>
      <c r="J34" s="16"/>
      <c r="K34" s="16">
        <f t="shared" si="0"/>
        <v>1662383</v>
      </c>
      <c r="L34" s="16"/>
      <c r="M34" s="16">
        <v>918075</v>
      </c>
      <c r="N34" s="16"/>
      <c r="O34" s="16">
        <f>562513+1</f>
        <v>562514</v>
      </c>
      <c r="P34" s="16"/>
      <c r="Q34" s="16">
        <v>181794</v>
      </c>
      <c r="R34" s="5"/>
      <c r="S34" s="5"/>
      <c r="T34" s="5"/>
      <c r="U34" s="5"/>
      <c r="V34" s="5"/>
      <c r="W34" s="5"/>
    </row>
    <row r="35" spans="1:23" s="6" customFormat="1" ht="13.5" customHeight="1">
      <c r="A35" s="16" t="s">
        <v>37</v>
      </c>
      <c r="B35" s="17"/>
      <c r="C35" s="16">
        <v>59803</v>
      </c>
      <c r="D35" s="16"/>
      <c r="E35" s="16">
        <v>0</v>
      </c>
      <c r="F35" s="16"/>
      <c r="G35" s="16">
        <v>0</v>
      </c>
      <c r="H35" s="16"/>
      <c r="I35" s="16">
        <v>29480</v>
      </c>
      <c r="J35" s="16"/>
      <c r="K35" s="16">
        <f t="shared" si="0"/>
        <v>89283</v>
      </c>
      <c r="L35" s="16"/>
      <c r="M35" s="16">
        <v>76942</v>
      </c>
      <c r="N35" s="16"/>
      <c r="O35" s="16">
        <f>0+1</f>
        <v>1</v>
      </c>
      <c r="P35" s="16"/>
      <c r="Q35" s="16">
        <v>12340</v>
      </c>
      <c r="R35" s="5"/>
      <c r="S35" s="5"/>
      <c r="T35" s="5"/>
      <c r="U35" s="5"/>
      <c r="V35" s="5"/>
      <c r="W35" s="5"/>
    </row>
    <row r="36" spans="1:23" s="6" customFormat="1" ht="13.5" customHeight="1">
      <c r="A36" s="16" t="s">
        <v>38</v>
      </c>
      <c r="B36" s="17" t="s">
        <v>13</v>
      </c>
      <c r="C36" s="16">
        <v>90534</v>
      </c>
      <c r="D36" s="16"/>
      <c r="E36" s="16">
        <v>38068</v>
      </c>
      <c r="F36" s="16"/>
      <c r="G36" s="16">
        <v>312504</v>
      </c>
      <c r="H36" s="16"/>
      <c r="I36" s="16">
        <v>124250</v>
      </c>
      <c r="J36" s="16"/>
      <c r="K36" s="16">
        <f t="shared" si="0"/>
        <v>565356</v>
      </c>
      <c r="L36" s="16"/>
      <c r="M36" s="16">
        <v>374920</v>
      </c>
      <c r="N36" s="16"/>
      <c r="O36" s="16">
        <v>163462</v>
      </c>
      <c r="P36" s="16"/>
      <c r="Q36" s="16">
        <v>26974</v>
      </c>
      <c r="R36" s="5"/>
      <c r="S36" s="5"/>
      <c r="T36" s="5"/>
      <c r="U36" s="5"/>
      <c r="V36" s="5"/>
      <c r="W36" s="5"/>
    </row>
    <row r="37" spans="1:23" s="6" customFormat="1" ht="13.5" customHeight="1">
      <c r="A37" s="16" t="s">
        <v>39</v>
      </c>
      <c r="B37" s="17" t="s">
        <v>13</v>
      </c>
      <c r="C37" s="16">
        <v>1222998</v>
      </c>
      <c r="D37" s="16"/>
      <c r="E37" s="16">
        <v>575384</v>
      </c>
      <c r="F37" s="16"/>
      <c r="G37" s="16">
        <v>1174682</v>
      </c>
      <c r="H37" s="16"/>
      <c r="I37" s="16">
        <v>195533</v>
      </c>
      <c r="J37" s="16"/>
      <c r="K37" s="16">
        <f t="shared" si="0"/>
        <v>3168597</v>
      </c>
      <c r="L37" s="16"/>
      <c r="M37" s="16">
        <v>1953774</v>
      </c>
      <c r="N37" s="16"/>
      <c r="O37" s="16">
        <v>892112</v>
      </c>
      <c r="P37" s="16"/>
      <c r="Q37" s="16">
        <v>322711</v>
      </c>
      <c r="R37" s="5"/>
      <c r="S37" s="5"/>
      <c r="T37" s="5"/>
      <c r="U37" s="5"/>
      <c r="V37" s="5"/>
      <c r="W37" s="5"/>
    </row>
    <row r="38" spans="1:23" s="6" customFormat="1" ht="13.5" customHeight="1">
      <c r="A38" s="16" t="s">
        <v>40</v>
      </c>
      <c r="B38" s="17"/>
      <c r="C38" s="16">
        <v>40010</v>
      </c>
      <c r="D38" s="16"/>
      <c r="E38" s="16">
        <v>53352</v>
      </c>
      <c r="F38" s="16"/>
      <c r="G38" s="16">
        <v>34544</v>
      </c>
      <c r="H38" s="16"/>
      <c r="I38" s="16">
        <v>0</v>
      </c>
      <c r="J38" s="16"/>
      <c r="K38" s="16">
        <f t="shared" si="0"/>
        <v>127906</v>
      </c>
      <c r="L38" s="16"/>
      <c r="M38" s="16">
        <v>65397</v>
      </c>
      <c r="N38" s="16"/>
      <c r="O38" s="16">
        <v>50730</v>
      </c>
      <c r="P38" s="16"/>
      <c r="Q38" s="16">
        <v>11779</v>
      </c>
      <c r="R38" s="5"/>
      <c r="S38" s="5"/>
      <c r="T38" s="5"/>
      <c r="U38" s="5"/>
      <c r="V38" s="5"/>
      <c r="W38" s="5"/>
    </row>
    <row r="39" spans="1:23" s="6" customFormat="1" ht="13.5" customHeight="1">
      <c r="A39" s="16" t="s">
        <v>41</v>
      </c>
      <c r="B39" s="17"/>
      <c r="C39" s="16">
        <v>0</v>
      </c>
      <c r="D39" s="16"/>
      <c r="E39" s="16">
        <v>66457</v>
      </c>
      <c r="F39" s="16"/>
      <c r="G39" s="16">
        <v>73805</v>
      </c>
      <c r="H39" s="16"/>
      <c r="I39" s="16">
        <v>237</v>
      </c>
      <c r="J39" s="16"/>
      <c r="K39" s="16">
        <f t="shared" si="0"/>
        <v>140499</v>
      </c>
      <c r="L39" s="16"/>
      <c r="M39" s="16">
        <v>90230</v>
      </c>
      <c r="N39" s="16"/>
      <c r="O39" s="16">
        <v>46295</v>
      </c>
      <c r="P39" s="16"/>
      <c r="Q39" s="16">
        <v>3974</v>
      </c>
      <c r="R39" s="5"/>
      <c r="S39" s="5"/>
      <c r="T39" s="5"/>
      <c r="U39" s="5"/>
      <c r="V39" s="5"/>
      <c r="W39" s="5"/>
    </row>
    <row r="40" spans="1:23" s="6" customFormat="1" ht="13.5" customHeight="1">
      <c r="A40" s="16" t="s">
        <v>42</v>
      </c>
      <c r="B40" s="17" t="s">
        <v>13</v>
      </c>
      <c r="C40" s="16">
        <v>0</v>
      </c>
      <c r="D40" s="16"/>
      <c r="E40" s="16">
        <v>84208</v>
      </c>
      <c r="F40" s="16"/>
      <c r="G40" s="16">
        <v>55060</v>
      </c>
      <c r="H40" s="16"/>
      <c r="I40" s="16">
        <v>108005</v>
      </c>
      <c r="J40" s="16"/>
      <c r="K40" s="16">
        <f t="shared" si="0"/>
        <v>247273</v>
      </c>
      <c r="L40" s="16"/>
      <c r="M40" s="16">
        <v>166925</v>
      </c>
      <c r="N40" s="16"/>
      <c r="O40" s="16">
        <f>62377-1</f>
        <v>62376</v>
      </c>
      <c r="P40" s="16"/>
      <c r="Q40" s="16">
        <v>17972</v>
      </c>
      <c r="R40" s="5"/>
      <c r="S40" s="5"/>
      <c r="T40" s="5"/>
      <c r="U40" s="5"/>
      <c r="V40" s="5"/>
      <c r="W40" s="5"/>
    </row>
    <row r="41" spans="1:23" s="6" customFormat="1" ht="13.5" customHeight="1">
      <c r="A41" s="16" t="s">
        <v>43</v>
      </c>
      <c r="B41" s="17"/>
      <c r="C41" s="16">
        <v>165352</v>
      </c>
      <c r="D41" s="16"/>
      <c r="E41" s="16">
        <v>44775</v>
      </c>
      <c r="F41" s="16"/>
      <c r="G41" s="16">
        <v>447766</v>
      </c>
      <c r="H41" s="16"/>
      <c r="I41" s="16">
        <v>34434</v>
      </c>
      <c r="J41" s="16"/>
      <c r="K41" s="16">
        <f t="shared" si="0"/>
        <v>692327</v>
      </c>
      <c r="L41" s="16"/>
      <c r="M41" s="16">
        <v>438230</v>
      </c>
      <c r="N41" s="16"/>
      <c r="O41" s="16">
        <v>231930</v>
      </c>
      <c r="P41" s="16"/>
      <c r="Q41" s="16">
        <v>22167</v>
      </c>
      <c r="R41" s="5"/>
      <c r="S41" s="5"/>
      <c r="T41" s="5"/>
      <c r="U41" s="5"/>
      <c r="V41" s="5"/>
      <c r="W41" s="5"/>
    </row>
    <row r="42" spans="1:23" s="6" customFormat="1" ht="13.5" customHeight="1">
      <c r="A42" s="16" t="s">
        <v>44</v>
      </c>
      <c r="B42" s="17"/>
      <c r="C42" s="16">
        <v>0</v>
      </c>
      <c r="D42" s="16"/>
      <c r="E42" s="16">
        <v>5074</v>
      </c>
      <c r="F42" s="16"/>
      <c r="G42" s="16">
        <v>0</v>
      </c>
      <c r="H42" s="16"/>
      <c r="I42" s="16">
        <v>41540</v>
      </c>
      <c r="J42" s="16"/>
      <c r="K42" s="16">
        <f t="shared" si="0"/>
        <v>46614</v>
      </c>
      <c r="L42" s="16"/>
      <c r="M42" s="16">
        <v>49623</v>
      </c>
      <c r="N42" s="16"/>
      <c r="O42" s="16">
        <f>-3008-1</f>
        <v>-3009</v>
      </c>
      <c r="P42" s="16"/>
      <c r="Q42" s="16">
        <v>0</v>
      </c>
      <c r="R42" s="5"/>
      <c r="S42" s="5"/>
      <c r="T42" s="5"/>
      <c r="U42" s="5"/>
      <c r="V42" s="5"/>
      <c r="W42" s="5"/>
    </row>
    <row r="43" spans="1:23" s="6" customFormat="1" ht="13.5" customHeight="1">
      <c r="A43" s="16" t="s">
        <v>45</v>
      </c>
      <c r="B43" s="17"/>
      <c r="C43" s="16">
        <v>117871</v>
      </c>
      <c r="D43" s="16"/>
      <c r="E43" s="16">
        <v>20308</v>
      </c>
      <c r="F43" s="16"/>
      <c r="G43" s="16">
        <v>286593</v>
      </c>
      <c r="H43" s="16"/>
      <c r="I43" s="16">
        <v>32365</v>
      </c>
      <c r="J43" s="16"/>
      <c r="K43" s="16">
        <f t="shared" si="0"/>
        <v>457137</v>
      </c>
      <c r="L43" s="16"/>
      <c r="M43" s="16">
        <v>258854</v>
      </c>
      <c r="N43" s="16"/>
      <c r="O43" s="16">
        <f>182184+1</f>
        <v>182185</v>
      </c>
      <c r="P43" s="16"/>
      <c r="Q43" s="16">
        <v>16098</v>
      </c>
      <c r="R43" s="5"/>
      <c r="S43" s="5"/>
      <c r="T43" s="5"/>
      <c r="U43" s="5"/>
      <c r="V43" s="5"/>
      <c r="W43" s="5"/>
    </row>
    <row r="44" spans="1:23" s="6" customFormat="1" ht="13.5" customHeight="1">
      <c r="A44" s="16" t="s">
        <v>74</v>
      </c>
      <c r="B44" s="17"/>
      <c r="C44" s="16">
        <v>0</v>
      </c>
      <c r="D44" s="16"/>
      <c r="E44" s="16">
        <v>0</v>
      </c>
      <c r="F44" s="16"/>
      <c r="G44" s="16">
        <v>1213</v>
      </c>
      <c r="H44" s="16"/>
      <c r="I44" s="16">
        <v>0</v>
      </c>
      <c r="J44" s="16"/>
      <c r="K44" s="16">
        <f t="shared" si="0"/>
        <v>1213</v>
      </c>
      <c r="L44" s="16"/>
      <c r="M44" s="16">
        <v>0</v>
      </c>
      <c r="N44" s="16"/>
      <c r="O44" s="16">
        <v>1213</v>
      </c>
      <c r="P44" s="16"/>
      <c r="Q44" s="16">
        <v>0</v>
      </c>
      <c r="R44" s="5"/>
      <c r="S44" s="5"/>
      <c r="T44" s="5"/>
      <c r="U44" s="5"/>
      <c r="V44" s="5"/>
      <c r="W44" s="5"/>
    </row>
    <row r="45" spans="1:23" s="6" customFormat="1" ht="13.5" customHeight="1">
      <c r="A45" s="16" t="s">
        <v>75</v>
      </c>
      <c r="B45" s="17"/>
      <c r="C45" s="16">
        <v>0</v>
      </c>
      <c r="D45" s="16"/>
      <c r="E45" s="16">
        <v>0</v>
      </c>
      <c r="F45" s="16"/>
      <c r="G45" s="16">
        <v>0</v>
      </c>
      <c r="H45" s="16"/>
      <c r="I45" s="16">
        <v>34840</v>
      </c>
      <c r="J45" s="16"/>
      <c r="K45" s="16">
        <f t="shared" si="0"/>
        <v>34840</v>
      </c>
      <c r="L45" s="16"/>
      <c r="M45" s="16">
        <v>34840</v>
      </c>
      <c r="N45" s="16"/>
      <c r="O45" s="16">
        <v>0</v>
      </c>
      <c r="P45" s="16"/>
      <c r="Q45" s="16">
        <v>0</v>
      </c>
      <c r="R45" s="5"/>
      <c r="S45" s="5"/>
      <c r="T45" s="5"/>
      <c r="U45" s="5"/>
      <c r="V45" s="5"/>
      <c r="W45" s="5"/>
    </row>
    <row r="46" spans="1:23" s="6" customFormat="1" ht="13.5" customHeight="1">
      <c r="A46" s="16" t="s">
        <v>46</v>
      </c>
      <c r="B46" s="17"/>
      <c r="C46" s="16">
        <v>0</v>
      </c>
      <c r="D46" s="16"/>
      <c r="E46" s="20">
        <v>0</v>
      </c>
      <c r="F46" s="16"/>
      <c r="G46" s="16">
        <v>24996</v>
      </c>
      <c r="H46" s="16"/>
      <c r="I46" s="16">
        <v>0</v>
      </c>
      <c r="J46" s="16"/>
      <c r="K46" s="16">
        <f t="shared" si="0"/>
        <v>24996</v>
      </c>
      <c r="L46" s="16"/>
      <c r="M46" s="16">
        <v>16415</v>
      </c>
      <c r="N46" s="16"/>
      <c r="O46" s="16">
        <v>6981</v>
      </c>
      <c r="P46" s="16"/>
      <c r="Q46" s="16">
        <v>1600</v>
      </c>
      <c r="R46" s="5"/>
      <c r="S46" s="5"/>
      <c r="T46" s="5"/>
      <c r="U46" s="5"/>
      <c r="V46" s="5"/>
      <c r="W46" s="5"/>
    </row>
    <row r="47" spans="1:23" s="6" customFormat="1" ht="13.5" customHeight="1">
      <c r="A47" s="16" t="s">
        <v>83</v>
      </c>
      <c r="B47" s="17"/>
      <c r="C47" s="16">
        <v>842327</v>
      </c>
      <c r="D47" s="16"/>
      <c r="E47" s="20">
        <v>809878</v>
      </c>
      <c r="F47" s="16"/>
      <c r="G47" s="16">
        <v>588780</v>
      </c>
      <c r="H47" s="16"/>
      <c r="I47" s="16">
        <v>99711</v>
      </c>
      <c r="J47" s="16"/>
      <c r="K47" s="16">
        <f t="shared" si="0"/>
        <v>2340696</v>
      </c>
      <c r="L47" s="16"/>
      <c r="M47" s="16">
        <v>1546144</v>
      </c>
      <c r="N47" s="16"/>
      <c r="O47" s="16">
        <v>623559</v>
      </c>
      <c r="P47" s="16"/>
      <c r="Q47" s="16">
        <v>170993</v>
      </c>
      <c r="R47" s="5"/>
      <c r="S47" s="5"/>
      <c r="T47" s="5"/>
      <c r="U47" s="5"/>
      <c r="V47" s="5"/>
      <c r="W47" s="5"/>
    </row>
    <row r="48" spans="1:23" s="6" customFormat="1" ht="13.5" customHeight="1">
      <c r="A48" s="16" t="s">
        <v>47</v>
      </c>
      <c r="B48" s="17" t="s">
        <v>13</v>
      </c>
      <c r="C48" s="16">
        <v>366062</v>
      </c>
      <c r="D48" s="16"/>
      <c r="E48" s="16">
        <v>87008</v>
      </c>
      <c r="F48" s="16"/>
      <c r="G48" s="16">
        <v>265560</v>
      </c>
      <c r="H48" s="16"/>
      <c r="I48" s="16">
        <v>58892</v>
      </c>
      <c r="J48" s="16"/>
      <c r="K48" s="16">
        <f t="shared" si="0"/>
        <v>777522</v>
      </c>
      <c r="L48" s="16"/>
      <c r="M48" s="16">
        <v>480541</v>
      </c>
      <c r="N48" s="16"/>
      <c r="O48" s="16">
        <f>269193+1</f>
        <v>269194</v>
      </c>
      <c r="P48" s="16"/>
      <c r="Q48" s="16">
        <v>27787</v>
      </c>
      <c r="R48" s="5"/>
      <c r="S48" s="5"/>
      <c r="T48" s="5"/>
      <c r="U48" s="5"/>
      <c r="V48" s="5"/>
      <c r="W48" s="5"/>
    </row>
    <row r="49" spans="1:23" s="6" customFormat="1" ht="13.5" customHeight="1">
      <c r="A49" s="16" t="s">
        <v>49</v>
      </c>
      <c r="B49" s="17"/>
      <c r="C49" s="16">
        <v>157358</v>
      </c>
      <c r="D49" s="16"/>
      <c r="E49" s="20">
        <v>0</v>
      </c>
      <c r="F49" s="16"/>
      <c r="G49" s="16">
        <v>39074</v>
      </c>
      <c r="H49" s="16"/>
      <c r="I49" s="16">
        <v>25249</v>
      </c>
      <c r="J49" s="16"/>
      <c r="K49" s="16">
        <f t="shared" si="0"/>
        <v>221681</v>
      </c>
      <c r="L49" s="16"/>
      <c r="M49" s="16">
        <v>105597</v>
      </c>
      <c r="N49" s="16"/>
      <c r="O49" s="16">
        <f>87429+1</f>
        <v>87430</v>
      </c>
      <c r="P49" s="16"/>
      <c r="Q49" s="16">
        <v>28654</v>
      </c>
      <c r="R49" s="5"/>
      <c r="S49" s="5"/>
      <c r="T49" s="5"/>
      <c r="U49" s="5"/>
      <c r="V49" s="5"/>
      <c r="W49" s="5"/>
    </row>
    <row r="50" spans="1:23" s="6" customFormat="1" ht="13.5" customHeight="1">
      <c r="A50" s="16" t="s">
        <v>88</v>
      </c>
      <c r="B50" s="17"/>
      <c r="C50" s="16">
        <v>2793</v>
      </c>
      <c r="D50" s="16"/>
      <c r="E50" s="20">
        <v>0</v>
      </c>
      <c r="F50" s="16"/>
      <c r="G50" s="16">
        <v>0</v>
      </c>
      <c r="H50" s="16"/>
      <c r="I50" s="16">
        <v>23365</v>
      </c>
      <c r="J50" s="16"/>
      <c r="K50" s="16">
        <f t="shared" si="0"/>
        <v>26158</v>
      </c>
      <c r="L50" s="16"/>
      <c r="M50" s="16">
        <v>15000</v>
      </c>
      <c r="N50" s="16"/>
      <c r="O50" s="16">
        <v>11158</v>
      </c>
      <c r="P50" s="16"/>
      <c r="Q50" s="16">
        <v>0</v>
      </c>
      <c r="R50" s="5"/>
      <c r="S50" s="5"/>
      <c r="T50" s="5"/>
      <c r="U50" s="5"/>
      <c r="V50" s="5"/>
      <c r="W50" s="5"/>
    </row>
    <row r="51" spans="1:23" s="6" customFormat="1" ht="13.5" customHeight="1">
      <c r="A51" s="16" t="s">
        <v>50</v>
      </c>
      <c r="B51" s="17"/>
      <c r="C51" s="16">
        <v>791833</v>
      </c>
      <c r="D51" s="16"/>
      <c r="E51" s="16">
        <v>138174</v>
      </c>
      <c r="F51" s="16"/>
      <c r="G51" s="16">
        <v>144541</v>
      </c>
      <c r="H51" s="16"/>
      <c r="I51" s="16">
        <v>642259</v>
      </c>
      <c r="J51" s="16"/>
      <c r="K51" s="16">
        <f t="shared" si="0"/>
        <v>1716807</v>
      </c>
      <c r="L51" s="16"/>
      <c r="M51" s="16">
        <v>1155703</v>
      </c>
      <c r="N51" s="16"/>
      <c r="O51" s="16">
        <f>551484+1</f>
        <v>551485</v>
      </c>
      <c r="P51" s="16"/>
      <c r="Q51" s="16">
        <v>9619</v>
      </c>
      <c r="R51" s="5"/>
      <c r="S51" s="5"/>
      <c r="T51" s="5"/>
      <c r="U51" s="5"/>
      <c r="V51" s="5"/>
      <c r="W51" s="5"/>
    </row>
    <row r="52" spans="1:23" s="6" customFormat="1" ht="13.5" customHeight="1">
      <c r="A52" s="16" t="s">
        <v>51</v>
      </c>
      <c r="B52" s="17"/>
      <c r="C52" s="16">
        <v>-3</v>
      </c>
      <c r="D52" s="16"/>
      <c r="E52" s="16">
        <v>0</v>
      </c>
      <c r="F52" s="16"/>
      <c r="G52" s="16">
        <v>0</v>
      </c>
      <c r="H52" s="16"/>
      <c r="I52" s="16">
        <v>0</v>
      </c>
      <c r="J52" s="16"/>
      <c r="K52" s="16">
        <f t="shared" si="0"/>
        <v>-3</v>
      </c>
      <c r="L52" s="16"/>
      <c r="M52" s="16">
        <v>0</v>
      </c>
      <c r="N52" s="16"/>
      <c r="O52" s="16">
        <v>0</v>
      </c>
      <c r="P52" s="16"/>
      <c r="Q52" s="16">
        <v>-3</v>
      </c>
      <c r="R52" s="5"/>
      <c r="S52" s="5"/>
      <c r="T52" s="5"/>
      <c r="U52" s="5"/>
      <c r="V52" s="5"/>
      <c r="W52" s="5"/>
    </row>
    <row r="53" spans="1:23" s="6" customFormat="1" ht="13.5" customHeight="1">
      <c r="A53" s="16" t="s">
        <v>84</v>
      </c>
      <c r="B53" s="17"/>
      <c r="C53" s="16">
        <v>0</v>
      </c>
      <c r="D53" s="16"/>
      <c r="E53" s="20">
        <v>0</v>
      </c>
      <c r="F53" s="16"/>
      <c r="G53" s="16">
        <v>161708</v>
      </c>
      <c r="H53" s="16"/>
      <c r="I53" s="16">
        <v>17508</v>
      </c>
      <c r="J53" s="16"/>
      <c r="K53" s="16">
        <f t="shared" si="0"/>
        <v>179216</v>
      </c>
      <c r="L53" s="16"/>
      <c r="M53" s="16">
        <v>124330</v>
      </c>
      <c r="N53" s="16"/>
      <c r="O53" s="16">
        <f>48328+1</f>
        <v>48329</v>
      </c>
      <c r="P53" s="16"/>
      <c r="Q53" s="16">
        <v>6557</v>
      </c>
      <c r="R53" s="5"/>
      <c r="S53" s="5"/>
      <c r="T53" s="5"/>
      <c r="U53" s="5"/>
      <c r="V53" s="5"/>
      <c r="W53" s="5"/>
    </row>
    <row r="54" spans="1:23" s="6" customFormat="1" ht="13.5" customHeight="1">
      <c r="A54" s="16" t="s">
        <v>97</v>
      </c>
      <c r="B54" s="17"/>
      <c r="C54" s="16">
        <v>0</v>
      </c>
      <c r="D54" s="16"/>
      <c r="E54" s="20">
        <v>0</v>
      </c>
      <c r="F54" s="16"/>
      <c r="G54" s="16">
        <v>10972</v>
      </c>
      <c r="H54" s="16"/>
      <c r="I54" s="16">
        <v>37520</v>
      </c>
      <c r="J54" s="16"/>
      <c r="K54" s="16">
        <f t="shared" si="0"/>
        <v>48492</v>
      </c>
      <c r="L54" s="16"/>
      <c r="M54" s="16">
        <v>43422</v>
      </c>
      <c r="N54" s="16"/>
      <c r="O54" s="16">
        <v>5070</v>
      </c>
      <c r="P54" s="16"/>
      <c r="Q54" s="16">
        <v>0</v>
      </c>
      <c r="R54" s="5"/>
      <c r="S54" s="5"/>
      <c r="T54" s="5"/>
      <c r="U54" s="5"/>
      <c r="V54" s="5"/>
      <c r="W54" s="5"/>
    </row>
    <row r="55" spans="1:23" s="6" customFormat="1" ht="13.5" customHeight="1">
      <c r="A55" s="16" t="s">
        <v>52</v>
      </c>
      <c r="B55" s="17"/>
      <c r="C55" s="16">
        <v>3380</v>
      </c>
      <c r="D55" s="16"/>
      <c r="E55" s="16">
        <v>84081</v>
      </c>
      <c r="F55" s="16"/>
      <c r="G55" s="16">
        <v>17821</v>
      </c>
      <c r="H55" s="16"/>
      <c r="I55" s="16">
        <v>6667</v>
      </c>
      <c r="J55" s="16"/>
      <c r="K55" s="16">
        <f t="shared" si="0"/>
        <v>111949</v>
      </c>
      <c r="L55" s="16"/>
      <c r="M55" s="16">
        <v>62877</v>
      </c>
      <c r="N55" s="16"/>
      <c r="O55" s="16">
        <v>49072</v>
      </c>
      <c r="P55" s="16"/>
      <c r="Q55" s="16">
        <v>0</v>
      </c>
      <c r="R55" s="5"/>
      <c r="S55" s="5"/>
      <c r="T55" s="5"/>
      <c r="U55" s="5"/>
      <c r="V55" s="5"/>
      <c r="W55" s="5"/>
    </row>
    <row r="56" spans="1:23" s="6" customFormat="1" ht="13.5" customHeight="1">
      <c r="A56" s="16" t="s">
        <v>80</v>
      </c>
      <c r="B56" s="17"/>
      <c r="C56" s="16">
        <v>21013</v>
      </c>
      <c r="D56" s="16"/>
      <c r="E56" s="16">
        <v>2239</v>
      </c>
      <c r="F56" s="16"/>
      <c r="G56" s="16">
        <v>52606</v>
      </c>
      <c r="H56" s="16"/>
      <c r="I56" s="16">
        <v>7303</v>
      </c>
      <c r="J56" s="16"/>
      <c r="K56" s="16">
        <f t="shared" si="0"/>
        <v>83161</v>
      </c>
      <c r="L56" s="16"/>
      <c r="M56" s="16">
        <v>21806</v>
      </c>
      <c r="N56" s="16"/>
      <c r="O56" s="16">
        <f>59659+1</f>
        <v>59660</v>
      </c>
      <c r="P56" s="16"/>
      <c r="Q56" s="16">
        <v>1695</v>
      </c>
      <c r="R56" s="5"/>
      <c r="S56" s="5"/>
      <c r="T56" s="5"/>
      <c r="U56" s="5"/>
      <c r="V56" s="5"/>
      <c r="W56" s="5"/>
    </row>
    <row r="57" spans="1:23" s="6" customFormat="1" ht="13.5" customHeight="1">
      <c r="A57" s="16" t="s">
        <v>100</v>
      </c>
      <c r="B57" s="17"/>
      <c r="C57" s="16">
        <v>0</v>
      </c>
      <c r="D57" s="16"/>
      <c r="E57" s="16">
        <v>0</v>
      </c>
      <c r="F57" s="16"/>
      <c r="G57" s="16">
        <v>0</v>
      </c>
      <c r="H57" s="16"/>
      <c r="I57" s="16">
        <v>41540</v>
      </c>
      <c r="J57" s="16"/>
      <c r="K57" s="16">
        <f t="shared" si="0"/>
        <v>41540</v>
      </c>
      <c r="L57" s="16"/>
      <c r="M57" s="16">
        <v>41540</v>
      </c>
      <c r="N57" s="16"/>
      <c r="O57" s="16">
        <v>0</v>
      </c>
      <c r="P57" s="16"/>
      <c r="Q57" s="16">
        <v>0</v>
      </c>
      <c r="R57" s="5"/>
      <c r="S57" s="5"/>
      <c r="T57" s="5"/>
      <c r="U57" s="5"/>
      <c r="V57" s="5"/>
      <c r="W57" s="5"/>
    </row>
    <row r="58" spans="1:23" s="6" customFormat="1" ht="13.5" customHeight="1">
      <c r="A58" s="16" t="s">
        <v>77</v>
      </c>
      <c r="B58" s="17"/>
      <c r="C58" s="16">
        <v>11654</v>
      </c>
      <c r="D58" s="16"/>
      <c r="E58" s="16">
        <v>70349</v>
      </c>
      <c r="F58" s="16"/>
      <c r="G58" s="16">
        <v>26535</v>
      </c>
      <c r="H58" s="16"/>
      <c r="I58" s="16">
        <v>0</v>
      </c>
      <c r="J58" s="16"/>
      <c r="K58" s="16">
        <f t="shared" si="0"/>
        <v>108538</v>
      </c>
      <c r="L58" s="16"/>
      <c r="M58" s="16">
        <v>37086</v>
      </c>
      <c r="N58" s="16"/>
      <c r="O58" s="16">
        <f>47152+1</f>
        <v>47153</v>
      </c>
      <c r="P58" s="16"/>
      <c r="Q58" s="16">
        <v>24299</v>
      </c>
      <c r="R58" s="5"/>
      <c r="S58" s="5"/>
      <c r="T58" s="5"/>
      <c r="U58" s="5"/>
      <c r="V58" s="5"/>
      <c r="W58" s="5"/>
    </row>
    <row r="59" spans="1:23" s="6" customFormat="1" ht="13.5" customHeight="1">
      <c r="A59" s="16" t="s">
        <v>53</v>
      </c>
      <c r="B59" s="17" t="s">
        <v>13</v>
      </c>
      <c r="C59" s="18">
        <v>16179</v>
      </c>
      <c r="D59" s="16"/>
      <c r="E59" s="18">
        <v>160406</v>
      </c>
      <c r="F59" s="16"/>
      <c r="G59" s="18">
        <v>-400101</v>
      </c>
      <c r="H59" s="16"/>
      <c r="I59" s="18">
        <v>1271816</v>
      </c>
      <c r="J59" s="16"/>
      <c r="K59" s="18">
        <f t="shared" si="0"/>
        <v>1048300</v>
      </c>
      <c r="L59" s="16"/>
      <c r="M59" s="18">
        <v>1286533</v>
      </c>
      <c r="N59" s="16"/>
      <c r="O59" s="16">
        <f>-289788+1</f>
        <v>-289787</v>
      </c>
      <c r="P59" s="16"/>
      <c r="Q59" s="18">
        <v>51554</v>
      </c>
      <c r="R59" s="5"/>
      <c r="S59" s="5"/>
      <c r="T59" s="5"/>
      <c r="U59" s="5"/>
      <c r="V59" s="5"/>
      <c r="W59" s="5"/>
    </row>
    <row r="60" spans="1:23" s="6" customFormat="1" ht="13.5" customHeight="1">
      <c r="A60" s="16" t="s">
        <v>19</v>
      </c>
      <c r="B60" s="17" t="s">
        <v>13</v>
      </c>
      <c r="C60" s="19">
        <f>SUM(C19:C59)</f>
        <v>5088400</v>
      </c>
      <c r="D60" s="16"/>
      <c r="E60" s="19">
        <f>SUM(E19:E59)</f>
        <v>5134604</v>
      </c>
      <c r="F60" s="16"/>
      <c r="G60" s="19">
        <f>SUM(G19:G59)</f>
        <v>5058975</v>
      </c>
      <c r="H60" s="16"/>
      <c r="I60" s="19">
        <f>SUM(I19:I59)</f>
        <v>6119933</v>
      </c>
      <c r="J60" s="16"/>
      <c r="K60" s="18">
        <f t="shared" si="0"/>
        <v>21401912</v>
      </c>
      <c r="L60" s="16"/>
      <c r="M60" s="19">
        <f>SUM(M19:M59)</f>
        <v>13547971</v>
      </c>
      <c r="N60" s="16"/>
      <c r="O60" s="19">
        <f>SUM(O19:O59)</f>
        <v>6387396</v>
      </c>
      <c r="P60" s="16"/>
      <c r="Q60" s="19">
        <f>SUM(Q19:Q59)</f>
        <v>1466545</v>
      </c>
      <c r="R60" s="5"/>
      <c r="S60" s="5"/>
      <c r="T60" s="5"/>
      <c r="U60" s="5"/>
      <c r="V60" s="5"/>
      <c r="W60" s="5"/>
    </row>
    <row r="61" spans="1:23" s="6" customFormat="1" ht="13.5" customHeight="1">
      <c r="A61" s="16"/>
      <c r="B61" s="17"/>
      <c r="C61" s="21"/>
      <c r="D61" s="16"/>
      <c r="E61" s="21"/>
      <c r="F61" s="16"/>
      <c r="G61" s="21"/>
      <c r="H61" s="16"/>
      <c r="I61" s="21"/>
      <c r="J61" s="16"/>
      <c r="K61" s="16"/>
      <c r="L61" s="16"/>
      <c r="M61" s="21"/>
      <c r="N61" s="16"/>
      <c r="O61" s="21"/>
      <c r="P61" s="16"/>
      <c r="Q61" s="21"/>
      <c r="R61" s="5"/>
      <c r="S61" s="5"/>
      <c r="T61" s="5"/>
      <c r="U61" s="5"/>
      <c r="V61" s="5"/>
      <c r="W61" s="5"/>
    </row>
    <row r="62" spans="1:23" s="6" customFormat="1" ht="13.5" customHeight="1">
      <c r="A62" s="16" t="s">
        <v>73</v>
      </c>
      <c r="B62" s="17"/>
      <c r="C62" s="18">
        <v>-164278</v>
      </c>
      <c r="D62" s="16"/>
      <c r="E62" s="18">
        <v>0</v>
      </c>
      <c r="F62" s="16"/>
      <c r="G62" s="18">
        <v>0</v>
      </c>
      <c r="H62" s="16"/>
      <c r="I62" s="18">
        <v>0</v>
      </c>
      <c r="J62" s="16"/>
      <c r="K62" s="18">
        <f t="shared" si="0"/>
        <v>-164278</v>
      </c>
      <c r="L62" s="16"/>
      <c r="M62" s="18">
        <v>2010</v>
      </c>
      <c r="N62" s="16"/>
      <c r="O62" s="18">
        <v>-166235</v>
      </c>
      <c r="P62" s="16"/>
      <c r="Q62" s="18">
        <v>-53</v>
      </c>
      <c r="R62" s="5"/>
      <c r="S62" s="5"/>
      <c r="T62" s="5"/>
      <c r="U62" s="5"/>
      <c r="V62" s="5"/>
      <c r="W62" s="5"/>
    </row>
    <row r="63" spans="1:23" s="6" customFormat="1" ht="13.5" customHeight="1">
      <c r="A63" s="16"/>
      <c r="B63" s="17" t="s">
        <v>13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5"/>
      <c r="S63" s="5"/>
      <c r="T63" s="5"/>
      <c r="U63" s="5"/>
      <c r="V63" s="5"/>
      <c r="W63" s="5"/>
    </row>
    <row r="64" spans="1:23" s="6" customFormat="1" ht="13.5" customHeight="1">
      <c r="A64" s="16" t="s">
        <v>21</v>
      </c>
      <c r="B64" s="17" t="s">
        <v>13</v>
      </c>
      <c r="C64" s="18">
        <f>SUM(C60,C62)</f>
        <v>4924122</v>
      </c>
      <c r="D64" s="16"/>
      <c r="E64" s="18">
        <f>SUM(E60,E62)</f>
        <v>5134604</v>
      </c>
      <c r="F64" s="16"/>
      <c r="G64" s="18">
        <f>SUM(G60,G62)</f>
        <v>5058975</v>
      </c>
      <c r="H64" s="16"/>
      <c r="I64" s="18">
        <f>SUM(I60,I62)</f>
        <v>6119933</v>
      </c>
      <c r="J64" s="16"/>
      <c r="K64" s="18">
        <f t="shared" si="0"/>
        <v>21237634</v>
      </c>
      <c r="L64" s="16"/>
      <c r="M64" s="18">
        <f>SUM(M60,M62)</f>
        <v>13549981</v>
      </c>
      <c r="N64" s="16"/>
      <c r="O64" s="18">
        <f>SUM(O60,O62)</f>
        <v>6221161</v>
      </c>
      <c r="P64" s="16"/>
      <c r="Q64" s="18">
        <f>SUM(Q60,Q62)</f>
        <v>1466492</v>
      </c>
      <c r="R64" s="5"/>
      <c r="S64" s="5"/>
      <c r="T64" s="5"/>
      <c r="U64" s="5"/>
      <c r="V64" s="5"/>
      <c r="W64" s="5"/>
    </row>
    <row r="65" spans="1:23" s="6" customFormat="1" ht="13.5" customHeight="1">
      <c r="A65" s="16"/>
      <c r="B65" s="17" t="s">
        <v>13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5"/>
      <c r="S65" s="5"/>
      <c r="T65" s="5"/>
      <c r="U65" s="5"/>
      <c r="V65" s="5"/>
      <c r="W65" s="5"/>
    </row>
    <row r="66" spans="1:23" s="6" customFormat="1" ht="13.5" customHeight="1">
      <c r="A66" s="16" t="s">
        <v>17</v>
      </c>
      <c r="B66" s="17" t="s">
        <v>13</v>
      </c>
      <c r="C66" s="16" t="s">
        <v>13</v>
      </c>
      <c r="D66" s="16"/>
      <c r="E66" s="16" t="s">
        <v>13</v>
      </c>
      <c r="F66" s="16"/>
      <c r="G66" s="16" t="s">
        <v>13</v>
      </c>
      <c r="H66" s="16"/>
      <c r="I66" s="16"/>
      <c r="J66" s="16"/>
      <c r="K66" s="16"/>
      <c r="L66" s="16"/>
      <c r="M66" s="16" t="s">
        <v>13</v>
      </c>
      <c r="N66" s="16"/>
      <c r="O66" s="16" t="s">
        <v>13</v>
      </c>
      <c r="P66" s="16"/>
      <c r="Q66" s="16" t="s">
        <v>13</v>
      </c>
      <c r="R66" s="5"/>
      <c r="S66" s="5"/>
      <c r="T66" s="5"/>
      <c r="U66" s="5"/>
      <c r="V66" s="5"/>
      <c r="W66" s="5"/>
    </row>
    <row r="67" spans="1:23" s="6" customFormat="1" ht="13.5" customHeight="1">
      <c r="A67" s="16" t="s">
        <v>55</v>
      </c>
      <c r="B67" s="17" t="s">
        <v>13</v>
      </c>
      <c r="C67" s="16">
        <v>21912</v>
      </c>
      <c r="D67" s="16"/>
      <c r="E67" s="16">
        <v>0</v>
      </c>
      <c r="F67" s="16"/>
      <c r="G67" s="16">
        <v>0</v>
      </c>
      <c r="H67" s="16"/>
      <c r="I67" s="16">
        <v>0</v>
      </c>
      <c r="J67" s="16"/>
      <c r="K67" s="16">
        <f t="shared" si="0"/>
        <v>21912</v>
      </c>
      <c r="L67" s="16"/>
      <c r="M67" s="16">
        <v>21912</v>
      </c>
      <c r="N67" s="16"/>
      <c r="O67" s="16">
        <v>0</v>
      </c>
      <c r="P67" s="16"/>
      <c r="Q67" s="16">
        <v>0</v>
      </c>
      <c r="R67" s="5"/>
      <c r="S67" s="5"/>
      <c r="T67" s="5"/>
      <c r="U67" s="5"/>
      <c r="V67" s="5"/>
      <c r="W67" s="5"/>
    </row>
    <row r="68" spans="1:23" s="6" customFormat="1" ht="13.5" customHeight="1">
      <c r="A68" s="16" t="s">
        <v>54</v>
      </c>
      <c r="B68" s="17" t="s">
        <v>13</v>
      </c>
      <c r="C68" s="16">
        <v>376037</v>
      </c>
      <c r="D68" s="16"/>
      <c r="E68" s="16">
        <v>99985</v>
      </c>
      <c r="F68" s="16"/>
      <c r="G68" s="16">
        <v>293785</v>
      </c>
      <c r="H68" s="16"/>
      <c r="I68" s="16">
        <v>647358</v>
      </c>
      <c r="J68" s="16"/>
      <c r="K68" s="16">
        <f t="shared" si="0"/>
        <v>1417165</v>
      </c>
      <c r="L68" s="16"/>
      <c r="M68" s="16">
        <v>743048</v>
      </c>
      <c r="N68" s="16"/>
      <c r="O68" s="16">
        <f>626144-1</f>
        <v>626143</v>
      </c>
      <c r="P68" s="16"/>
      <c r="Q68" s="16">
        <v>47974</v>
      </c>
      <c r="R68" s="5"/>
      <c r="S68" s="5"/>
      <c r="T68" s="5"/>
      <c r="U68" s="5"/>
      <c r="V68" s="5"/>
      <c r="W68" s="5"/>
    </row>
    <row r="69" spans="1:23" s="6" customFormat="1" ht="13.5" customHeight="1">
      <c r="A69" s="16" t="s">
        <v>27</v>
      </c>
      <c r="B69" s="17" t="s">
        <v>13</v>
      </c>
      <c r="C69" s="16">
        <v>18406</v>
      </c>
      <c r="D69" s="16"/>
      <c r="E69" s="16">
        <v>1477</v>
      </c>
      <c r="F69" s="16"/>
      <c r="G69" s="16">
        <v>2655</v>
      </c>
      <c r="H69" s="16"/>
      <c r="I69" s="16">
        <v>69018</v>
      </c>
      <c r="J69" s="16"/>
      <c r="K69" s="16">
        <f t="shared" si="0"/>
        <v>91556</v>
      </c>
      <c r="L69" s="16"/>
      <c r="M69" s="16">
        <v>55706</v>
      </c>
      <c r="N69" s="16"/>
      <c r="O69" s="16">
        <f>35094+1</f>
        <v>35095</v>
      </c>
      <c r="P69" s="16"/>
      <c r="Q69" s="16">
        <v>755</v>
      </c>
      <c r="R69" s="5"/>
      <c r="S69" s="5"/>
      <c r="T69" s="5"/>
      <c r="U69" s="5"/>
      <c r="V69" s="5"/>
      <c r="W69" s="5"/>
    </row>
    <row r="70" spans="1:23" s="6" customFormat="1" ht="13.5" customHeight="1">
      <c r="A70" s="16" t="s">
        <v>28</v>
      </c>
      <c r="B70" s="17"/>
      <c r="C70" s="16">
        <v>392224</v>
      </c>
      <c r="D70" s="16"/>
      <c r="E70" s="16">
        <v>31035</v>
      </c>
      <c r="F70" s="16"/>
      <c r="G70" s="16">
        <v>320968</v>
      </c>
      <c r="H70" s="16"/>
      <c r="I70" s="16">
        <v>83418</v>
      </c>
      <c r="J70" s="16"/>
      <c r="K70" s="16">
        <f t="shared" si="0"/>
        <v>827645</v>
      </c>
      <c r="L70" s="16"/>
      <c r="M70" s="16">
        <v>582697</v>
      </c>
      <c r="N70" s="16"/>
      <c r="O70" s="16">
        <f>137425-1</f>
        <v>137424</v>
      </c>
      <c r="P70" s="16"/>
      <c r="Q70" s="16">
        <v>107524</v>
      </c>
      <c r="R70" s="5"/>
      <c r="S70" s="5"/>
      <c r="T70" s="5"/>
      <c r="U70" s="5"/>
      <c r="V70" s="5"/>
      <c r="W70" s="5"/>
    </row>
    <row r="71" spans="1:23" s="6" customFormat="1" ht="13.5" customHeight="1">
      <c r="A71" s="16" t="s">
        <v>29</v>
      </c>
      <c r="B71" s="17"/>
      <c r="C71" s="16">
        <v>1309</v>
      </c>
      <c r="D71" s="16"/>
      <c r="E71" s="16">
        <v>0</v>
      </c>
      <c r="F71" s="16"/>
      <c r="G71" s="16">
        <v>3549</v>
      </c>
      <c r="H71" s="16"/>
      <c r="I71" s="16">
        <v>0</v>
      </c>
      <c r="J71" s="16"/>
      <c r="K71" s="16">
        <f t="shared" si="0"/>
        <v>4858</v>
      </c>
      <c r="L71" s="16"/>
      <c r="M71" s="16">
        <v>0</v>
      </c>
      <c r="N71" s="16"/>
      <c r="O71" s="16">
        <v>4858</v>
      </c>
      <c r="P71" s="16"/>
      <c r="Q71" s="16">
        <v>0</v>
      </c>
      <c r="R71" s="5"/>
      <c r="S71" s="5"/>
      <c r="T71" s="5"/>
      <c r="U71" s="5"/>
      <c r="V71" s="5"/>
      <c r="W71" s="5"/>
    </row>
    <row r="72" spans="1:23" s="6" customFormat="1" ht="13.5" customHeight="1">
      <c r="A72" s="16" t="s">
        <v>81</v>
      </c>
      <c r="B72" s="17"/>
      <c r="C72" s="16">
        <v>35988</v>
      </c>
      <c r="D72" s="16"/>
      <c r="E72" s="16">
        <v>0</v>
      </c>
      <c r="F72" s="16"/>
      <c r="G72" s="16">
        <v>1137</v>
      </c>
      <c r="H72" s="16"/>
      <c r="I72" s="16">
        <v>0</v>
      </c>
      <c r="J72" s="16"/>
      <c r="K72" s="16">
        <f t="shared" si="0"/>
        <v>37125</v>
      </c>
      <c r="L72" s="16"/>
      <c r="M72" s="16">
        <v>29742</v>
      </c>
      <c r="N72" s="16"/>
      <c r="O72" s="16">
        <v>1137</v>
      </c>
      <c r="P72" s="16" t="s">
        <v>101</v>
      </c>
      <c r="Q72" s="16">
        <v>6246</v>
      </c>
      <c r="R72" s="5"/>
      <c r="S72" s="5"/>
      <c r="T72" s="5"/>
      <c r="U72" s="5"/>
      <c r="V72" s="5"/>
      <c r="W72" s="5"/>
    </row>
    <row r="73" spans="1:23" s="6" customFormat="1" ht="13.5" customHeight="1">
      <c r="A73" s="16" t="s">
        <v>91</v>
      </c>
      <c r="B73" s="17"/>
      <c r="C73" s="16">
        <v>0</v>
      </c>
      <c r="D73" s="16"/>
      <c r="E73" s="16">
        <v>0</v>
      </c>
      <c r="F73" s="16"/>
      <c r="G73" s="16">
        <v>-1056</v>
      </c>
      <c r="H73" s="16"/>
      <c r="I73" s="16">
        <v>0</v>
      </c>
      <c r="J73" s="16"/>
      <c r="K73" s="16">
        <f t="shared" si="0"/>
        <v>-1056</v>
      </c>
      <c r="L73" s="16"/>
      <c r="M73" s="16">
        <v>-1056</v>
      </c>
      <c r="N73" s="16"/>
      <c r="O73" s="16">
        <v>0</v>
      </c>
      <c r="P73" s="16"/>
      <c r="Q73" s="16">
        <v>0</v>
      </c>
      <c r="R73" s="5"/>
      <c r="S73" s="5"/>
      <c r="T73" s="5"/>
      <c r="U73" s="5"/>
      <c r="V73" s="5"/>
      <c r="W73" s="5"/>
    </row>
    <row r="74" spans="1:23" s="6" customFormat="1" ht="13.5" customHeight="1">
      <c r="A74" s="16" t="s">
        <v>56</v>
      </c>
      <c r="B74" s="17" t="s">
        <v>13</v>
      </c>
      <c r="C74" s="16">
        <v>87680</v>
      </c>
      <c r="D74" s="16"/>
      <c r="E74" s="16">
        <v>0</v>
      </c>
      <c r="F74" s="16"/>
      <c r="G74" s="16">
        <v>44208</v>
      </c>
      <c r="H74" s="16"/>
      <c r="I74" s="16">
        <v>8777</v>
      </c>
      <c r="J74" s="16"/>
      <c r="K74" s="16">
        <f t="shared" si="0"/>
        <v>140665</v>
      </c>
      <c r="L74" s="16"/>
      <c r="M74" s="16">
        <v>33081</v>
      </c>
      <c r="N74" s="16"/>
      <c r="O74" s="16">
        <v>96932</v>
      </c>
      <c r="P74" s="16"/>
      <c r="Q74" s="16">
        <v>10652</v>
      </c>
      <c r="R74" s="5"/>
      <c r="S74" s="5"/>
      <c r="T74" s="5"/>
      <c r="U74" s="5"/>
      <c r="V74" s="5"/>
      <c r="W74" s="5"/>
    </row>
    <row r="75" spans="1:23" s="6" customFormat="1" ht="13.5" customHeight="1">
      <c r="A75" s="16" t="s">
        <v>33</v>
      </c>
      <c r="B75" s="17"/>
      <c r="C75" s="16">
        <v>117972</v>
      </c>
      <c r="D75" s="16"/>
      <c r="E75" s="16">
        <v>0</v>
      </c>
      <c r="F75" s="16"/>
      <c r="G75" s="16">
        <v>11672</v>
      </c>
      <c r="H75" s="16"/>
      <c r="I75" s="16">
        <v>83532</v>
      </c>
      <c r="J75" s="16"/>
      <c r="K75" s="16">
        <f t="shared" si="0"/>
        <v>213176</v>
      </c>
      <c r="L75" s="16"/>
      <c r="M75" s="16">
        <v>114089</v>
      </c>
      <c r="N75" s="16"/>
      <c r="O75" s="16">
        <f>98062-1</f>
        <v>98061</v>
      </c>
      <c r="P75" s="16"/>
      <c r="Q75" s="16">
        <v>1026</v>
      </c>
      <c r="R75" s="5"/>
      <c r="S75" s="5"/>
      <c r="T75" s="5"/>
      <c r="U75" s="5"/>
      <c r="V75" s="5"/>
      <c r="W75" s="5"/>
    </row>
    <row r="76" spans="1:23" s="6" customFormat="1" ht="13.5" customHeight="1">
      <c r="A76" s="16" t="s">
        <v>57</v>
      </c>
      <c r="B76" s="17"/>
      <c r="C76" s="16">
        <v>297236</v>
      </c>
      <c r="D76" s="16"/>
      <c r="E76" s="16">
        <v>45505</v>
      </c>
      <c r="F76" s="16"/>
      <c r="G76" s="16">
        <v>3566</v>
      </c>
      <c r="H76" s="16"/>
      <c r="I76" s="16">
        <v>-884</v>
      </c>
      <c r="J76" s="16"/>
      <c r="K76" s="16">
        <f t="shared" si="0"/>
        <v>345423</v>
      </c>
      <c r="L76" s="16"/>
      <c r="M76" s="16">
        <v>283444</v>
      </c>
      <c r="N76" s="16"/>
      <c r="O76" s="16">
        <v>61979</v>
      </c>
      <c r="P76" s="16"/>
      <c r="Q76" s="16">
        <v>0</v>
      </c>
      <c r="R76" s="5"/>
      <c r="S76" s="5"/>
      <c r="T76" s="5"/>
      <c r="U76" s="5"/>
      <c r="V76" s="5"/>
      <c r="W76" s="5"/>
    </row>
    <row r="77" spans="1:23" s="6" customFormat="1" ht="13.5" customHeight="1">
      <c r="A77" s="16" t="s">
        <v>35</v>
      </c>
      <c r="B77" s="17"/>
      <c r="C77" s="16">
        <v>176</v>
      </c>
      <c r="D77" s="16"/>
      <c r="E77" s="16">
        <v>0</v>
      </c>
      <c r="F77" s="16"/>
      <c r="G77" s="16">
        <v>34592</v>
      </c>
      <c r="H77" s="16"/>
      <c r="I77" s="16">
        <v>0</v>
      </c>
      <c r="J77" s="16"/>
      <c r="K77" s="16">
        <f t="shared" si="0"/>
        <v>34768</v>
      </c>
      <c r="L77" s="16"/>
      <c r="M77" s="16">
        <v>0</v>
      </c>
      <c r="N77" s="16"/>
      <c r="O77" s="16">
        <v>34768</v>
      </c>
      <c r="P77" s="16"/>
      <c r="Q77" s="16">
        <v>0</v>
      </c>
      <c r="R77" s="5"/>
      <c r="S77" s="5"/>
      <c r="T77" s="5"/>
      <c r="U77" s="5"/>
      <c r="V77" s="5"/>
      <c r="W77" s="5"/>
    </row>
    <row r="78" spans="1:23" s="6" customFormat="1" ht="13.5" customHeight="1">
      <c r="A78" s="16" t="s">
        <v>58</v>
      </c>
      <c r="B78" s="17" t="s">
        <v>13</v>
      </c>
      <c r="C78" s="16">
        <v>0</v>
      </c>
      <c r="D78" s="16"/>
      <c r="E78" s="16">
        <v>4801</v>
      </c>
      <c r="F78" s="16"/>
      <c r="G78" s="16">
        <v>13170</v>
      </c>
      <c r="H78" s="16"/>
      <c r="I78" s="16">
        <v>75104</v>
      </c>
      <c r="J78" s="16"/>
      <c r="K78" s="16">
        <f t="shared" si="0"/>
        <v>93075</v>
      </c>
      <c r="L78" s="16"/>
      <c r="M78" s="16">
        <v>64006</v>
      </c>
      <c r="N78" s="16"/>
      <c r="O78" s="16">
        <v>29069</v>
      </c>
      <c r="P78" s="16"/>
      <c r="Q78" s="16">
        <v>0</v>
      </c>
      <c r="R78" s="5"/>
      <c r="S78" s="5"/>
      <c r="T78" s="5"/>
      <c r="U78" s="5"/>
      <c r="V78" s="5"/>
      <c r="W78" s="5"/>
    </row>
    <row r="79" spans="1:23" s="6" customFormat="1" ht="13.5" customHeight="1">
      <c r="A79" s="16" t="s">
        <v>36</v>
      </c>
      <c r="B79" s="17"/>
      <c r="C79" s="16">
        <v>21847</v>
      </c>
      <c r="D79" s="16"/>
      <c r="E79" s="16">
        <v>1448390</v>
      </c>
      <c r="F79" s="16"/>
      <c r="G79" s="16">
        <v>31826</v>
      </c>
      <c r="H79" s="16"/>
      <c r="I79" s="16">
        <v>13569</v>
      </c>
      <c r="J79" s="16"/>
      <c r="K79" s="16">
        <f t="shared" si="0"/>
        <v>1515632</v>
      </c>
      <c r="L79" s="16"/>
      <c r="M79" s="16">
        <v>416365</v>
      </c>
      <c r="N79" s="16"/>
      <c r="O79" s="16">
        <v>1084858</v>
      </c>
      <c r="P79" s="16"/>
      <c r="Q79" s="16">
        <v>14409</v>
      </c>
      <c r="R79" s="5"/>
      <c r="S79" s="5"/>
      <c r="T79" s="5"/>
      <c r="U79" s="5"/>
      <c r="V79" s="5"/>
      <c r="W79" s="5"/>
    </row>
    <row r="80" spans="1:23" s="6" customFormat="1" ht="13.5" customHeight="1">
      <c r="A80" s="16" t="s">
        <v>78</v>
      </c>
      <c r="B80" s="17"/>
      <c r="C80" s="16">
        <v>0</v>
      </c>
      <c r="D80" s="16"/>
      <c r="E80" s="16">
        <v>0</v>
      </c>
      <c r="F80" s="16"/>
      <c r="G80" s="16">
        <v>0</v>
      </c>
      <c r="H80" s="16"/>
      <c r="I80" s="16">
        <v>772758</v>
      </c>
      <c r="J80" s="16"/>
      <c r="K80" s="21">
        <f t="shared" si="0"/>
        <v>772758</v>
      </c>
      <c r="L80" s="16"/>
      <c r="M80" s="16">
        <v>772092</v>
      </c>
      <c r="N80" s="16"/>
      <c r="O80" s="16">
        <v>666</v>
      </c>
      <c r="P80" s="16"/>
      <c r="Q80" s="16">
        <v>0</v>
      </c>
      <c r="R80" s="5"/>
      <c r="S80" s="5"/>
      <c r="T80" s="5"/>
      <c r="U80" s="5"/>
      <c r="V80" s="5"/>
      <c r="W80" s="5"/>
    </row>
    <row r="81" spans="1:23" s="6" customFormat="1" ht="13.5" customHeight="1">
      <c r="A81" s="16" t="s">
        <v>59</v>
      </c>
      <c r="B81" s="17" t="s">
        <v>13</v>
      </c>
      <c r="C81" s="16">
        <v>89631</v>
      </c>
      <c r="D81" s="16"/>
      <c r="E81" s="16">
        <v>0</v>
      </c>
      <c r="F81" s="16"/>
      <c r="G81" s="16">
        <v>-2482</v>
      </c>
      <c r="H81" s="16"/>
      <c r="I81" s="16">
        <v>729</v>
      </c>
      <c r="J81" s="16"/>
      <c r="K81" s="16">
        <f t="shared" si="0"/>
        <v>87878</v>
      </c>
      <c r="L81" s="16"/>
      <c r="M81" s="16">
        <v>60166</v>
      </c>
      <c r="N81" s="16"/>
      <c r="O81" s="16">
        <f>12058-2</f>
        <v>12056</v>
      </c>
      <c r="P81" s="16"/>
      <c r="Q81" s="16">
        <v>15656</v>
      </c>
      <c r="R81" s="5"/>
      <c r="S81" s="5"/>
      <c r="T81" s="5"/>
      <c r="U81" s="5"/>
      <c r="V81" s="5"/>
      <c r="W81" s="5"/>
    </row>
    <row r="82" spans="1:23" s="6" customFormat="1" ht="13.5" customHeight="1">
      <c r="A82" s="16" t="s">
        <v>39</v>
      </c>
      <c r="B82" s="17"/>
      <c r="C82" s="16">
        <v>28399</v>
      </c>
      <c r="D82" s="16"/>
      <c r="E82" s="16">
        <v>19581</v>
      </c>
      <c r="F82" s="16"/>
      <c r="G82" s="16">
        <v>2638</v>
      </c>
      <c r="H82" s="16"/>
      <c r="I82" s="16">
        <v>6593</v>
      </c>
      <c r="J82" s="16"/>
      <c r="K82" s="16">
        <f t="shared" si="0"/>
        <v>57211</v>
      </c>
      <c r="L82" s="16"/>
      <c r="M82" s="16">
        <v>37782</v>
      </c>
      <c r="N82" s="16"/>
      <c r="O82" s="16">
        <v>14119</v>
      </c>
      <c r="P82" s="16"/>
      <c r="Q82" s="16">
        <v>5310</v>
      </c>
      <c r="R82" s="5"/>
      <c r="S82" s="5"/>
      <c r="T82" s="5"/>
      <c r="U82" s="5"/>
      <c r="V82" s="5"/>
      <c r="W82" s="5"/>
    </row>
    <row r="83" spans="1:23" s="6" customFormat="1" ht="13.5" customHeight="1">
      <c r="A83" s="16" t="s">
        <v>89</v>
      </c>
      <c r="B83" s="17"/>
      <c r="C83" s="16">
        <v>1879</v>
      </c>
      <c r="D83" s="16"/>
      <c r="E83" s="16">
        <v>0</v>
      </c>
      <c r="F83" s="16"/>
      <c r="G83" s="16">
        <v>13432</v>
      </c>
      <c r="H83" s="16"/>
      <c r="I83" s="16">
        <v>0</v>
      </c>
      <c r="J83" s="16"/>
      <c r="K83" s="16">
        <f t="shared" si="0"/>
        <v>15311</v>
      </c>
      <c r="L83" s="16"/>
      <c r="M83" s="16">
        <v>2012</v>
      </c>
      <c r="N83" s="16"/>
      <c r="O83" s="16">
        <f>12392-1</f>
        <v>12391</v>
      </c>
      <c r="P83" s="16"/>
      <c r="Q83" s="16">
        <v>908</v>
      </c>
      <c r="R83" s="5"/>
      <c r="S83" s="5"/>
      <c r="T83" s="5"/>
      <c r="U83" s="5"/>
      <c r="V83" s="5"/>
      <c r="W83" s="5"/>
    </row>
    <row r="84" spans="1:23" s="6" customFormat="1" ht="13.5" customHeight="1">
      <c r="A84" s="16" t="s">
        <v>42</v>
      </c>
      <c r="B84" s="17"/>
      <c r="C84" s="16">
        <v>1007186</v>
      </c>
      <c r="D84" s="16"/>
      <c r="E84" s="16">
        <v>5284</v>
      </c>
      <c r="F84" s="16"/>
      <c r="G84" s="16">
        <v>255538</v>
      </c>
      <c r="H84" s="16"/>
      <c r="I84" s="16">
        <v>115819</v>
      </c>
      <c r="J84" s="16"/>
      <c r="K84" s="16">
        <f t="shared" si="0"/>
        <v>1383827</v>
      </c>
      <c r="L84" s="16"/>
      <c r="M84" s="16">
        <v>945838</v>
      </c>
      <c r="N84" s="16"/>
      <c r="O84" s="16">
        <v>293300</v>
      </c>
      <c r="P84" s="16"/>
      <c r="Q84" s="16">
        <v>144689</v>
      </c>
      <c r="R84" s="5"/>
      <c r="S84" s="5"/>
      <c r="T84" s="5"/>
      <c r="U84" s="5"/>
      <c r="V84" s="5"/>
      <c r="W84" s="5"/>
    </row>
    <row r="85" spans="1:23" s="6" customFormat="1" ht="13.5" customHeight="1">
      <c r="A85" s="16" t="s">
        <v>61</v>
      </c>
      <c r="B85" s="17"/>
      <c r="C85" s="16">
        <v>0</v>
      </c>
      <c r="D85" s="16"/>
      <c r="E85" s="16">
        <v>875625</v>
      </c>
      <c r="F85" s="16"/>
      <c r="G85" s="16">
        <v>0</v>
      </c>
      <c r="H85" s="16"/>
      <c r="I85" s="16">
        <v>482215</v>
      </c>
      <c r="J85" s="16"/>
      <c r="K85" s="16">
        <f t="shared" si="0"/>
        <v>1357840</v>
      </c>
      <c r="L85" s="16"/>
      <c r="M85" s="16">
        <v>586923</v>
      </c>
      <c r="N85" s="16"/>
      <c r="O85" s="16">
        <v>697662</v>
      </c>
      <c r="P85" s="16"/>
      <c r="Q85" s="16">
        <v>73255</v>
      </c>
      <c r="R85" s="5"/>
      <c r="S85" s="5"/>
      <c r="T85" s="5"/>
      <c r="U85" s="5"/>
      <c r="V85" s="5"/>
      <c r="W85" s="5"/>
    </row>
    <row r="86" spans="1:23" s="6" customFormat="1" ht="13.5" customHeight="1">
      <c r="A86" s="16" t="s">
        <v>62</v>
      </c>
      <c r="B86" s="17"/>
      <c r="C86" s="16">
        <v>0</v>
      </c>
      <c r="D86" s="16"/>
      <c r="E86" s="16">
        <v>0</v>
      </c>
      <c r="F86" s="16"/>
      <c r="G86" s="16">
        <v>26071</v>
      </c>
      <c r="H86" s="16"/>
      <c r="I86" s="16">
        <v>18038</v>
      </c>
      <c r="J86" s="16"/>
      <c r="K86" s="16">
        <f aca="true" t="shared" si="1" ref="K86:K132">IF(SUM(C86:I86)=SUM(M86:Q86),SUM(C86:I86),SUM(M86:Q86)-SUM(C86:I86))</f>
        <v>44109</v>
      </c>
      <c r="L86" s="16"/>
      <c r="M86" s="16">
        <v>4355</v>
      </c>
      <c r="N86" s="16"/>
      <c r="O86" s="16">
        <f>39755-1</f>
        <v>39754</v>
      </c>
      <c r="P86" s="16"/>
      <c r="Q86" s="16">
        <v>0</v>
      </c>
      <c r="R86" s="5"/>
      <c r="S86" s="5"/>
      <c r="T86" s="5"/>
      <c r="U86" s="5"/>
      <c r="V86" s="5"/>
      <c r="W86" s="5"/>
    </row>
    <row r="87" spans="1:23" s="6" customFormat="1" ht="13.5" customHeight="1">
      <c r="A87" s="16" t="s">
        <v>63</v>
      </c>
      <c r="B87" s="17" t="s">
        <v>13</v>
      </c>
      <c r="C87" s="16">
        <v>0</v>
      </c>
      <c r="D87" s="16"/>
      <c r="E87" s="16">
        <v>0</v>
      </c>
      <c r="F87" s="16"/>
      <c r="G87" s="16">
        <v>19809</v>
      </c>
      <c r="H87" s="16"/>
      <c r="I87" s="16">
        <v>281544</v>
      </c>
      <c r="J87" s="16"/>
      <c r="K87" s="16">
        <f t="shared" si="1"/>
        <v>301353</v>
      </c>
      <c r="L87" s="16"/>
      <c r="M87" s="16">
        <v>9711</v>
      </c>
      <c r="N87" s="16"/>
      <c r="O87" s="16">
        <v>291642</v>
      </c>
      <c r="P87" s="16"/>
      <c r="Q87" s="16">
        <v>0</v>
      </c>
      <c r="R87" s="5"/>
      <c r="S87" s="5"/>
      <c r="T87" s="5"/>
      <c r="U87" s="5"/>
      <c r="V87" s="5"/>
      <c r="W87" s="5"/>
    </row>
    <row r="88" spans="1:23" s="6" customFormat="1" ht="13.5" customHeight="1">
      <c r="A88" s="16" t="s">
        <v>44</v>
      </c>
      <c r="B88" s="17"/>
      <c r="C88" s="16">
        <v>42329</v>
      </c>
      <c r="D88" s="16"/>
      <c r="E88" s="16">
        <v>0</v>
      </c>
      <c r="F88" s="16"/>
      <c r="G88" s="16">
        <v>5572</v>
      </c>
      <c r="H88" s="16"/>
      <c r="I88" s="16">
        <v>6693</v>
      </c>
      <c r="J88" s="16"/>
      <c r="K88" s="16">
        <f t="shared" si="1"/>
        <v>54594</v>
      </c>
      <c r="L88" s="16"/>
      <c r="M88" s="16">
        <v>32305</v>
      </c>
      <c r="N88" s="16"/>
      <c r="O88" s="16">
        <v>17419</v>
      </c>
      <c r="P88" s="16"/>
      <c r="Q88" s="16">
        <v>4870</v>
      </c>
      <c r="R88" s="5"/>
      <c r="S88" s="5"/>
      <c r="T88" s="5"/>
      <c r="U88" s="5"/>
      <c r="V88" s="5"/>
      <c r="W88" s="5"/>
    </row>
    <row r="89" spans="1:23" s="6" customFormat="1" ht="13.5" customHeight="1">
      <c r="A89" s="16" t="s">
        <v>64</v>
      </c>
      <c r="B89" s="17"/>
      <c r="C89" s="16">
        <v>153626</v>
      </c>
      <c r="D89" s="16"/>
      <c r="E89" s="16">
        <v>0</v>
      </c>
      <c r="F89" s="16"/>
      <c r="G89" s="16">
        <v>1535</v>
      </c>
      <c r="H89" s="16"/>
      <c r="I89" s="16">
        <v>1545</v>
      </c>
      <c r="J89" s="16"/>
      <c r="K89" s="16">
        <f t="shared" si="1"/>
        <v>156706</v>
      </c>
      <c r="L89" s="16"/>
      <c r="M89" s="16">
        <v>153516</v>
      </c>
      <c r="N89" s="16"/>
      <c r="O89" s="16">
        <v>3082</v>
      </c>
      <c r="P89" s="16"/>
      <c r="Q89" s="16">
        <v>108</v>
      </c>
      <c r="R89" s="5"/>
      <c r="S89" s="5"/>
      <c r="T89" s="5"/>
      <c r="U89" s="5"/>
      <c r="V89" s="5"/>
      <c r="W89" s="5"/>
    </row>
    <row r="90" spans="1:23" s="6" customFormat="1" ht="13.5" customHeight="1">
      <c r="A90" s="16" t="s">
        <v>74</v>
      </c>
      <c r="B90" s="17"/>
      <c r="C90" s="16">
        <v>493387</v>
      </c>
      <c r="D90" s="16"/>
      <c r="E90" s="16">
        <v>35510</v>
      </c>
      <c r="F90" s="16"/>
      <c r="G90" s="22">
        <v>76554</v>
      </c>
      <c r="H90" s="16"/>
      <c r="I90" s="16">
        <v>120530</v>
      </c>
      <c r="J90" s="16"/>
      <c r="K90" s="16">
        <f t="shared" si="1"/>
        <v>725981</v>
      </c>
      <c r="L90" s="16"/>
      <c r="M90" s="16">
        <v>554947</v>
      </c>
      <c r="N90" s="16"/>
      <c r="O90" s="16">
        <v>151486</v>
      </c>
      <c r="P90" s="16"/>
      <c r="Q90" s="16">
        <v>19548</v>
      </c>
      <c r="R90" s="5"/>
      <c r="S90" s="5"/>
      <c r="T90" s="5"/>
      <c r="U90" s="5"/>
      <c r="V90" s="5"/>
      <c r="W90" s="5"/>
    </row>
    <row r="91" spans="1:23" s="6" customFormat="1" ht="13.5" customHeight="1">
      <c r="A91" s="16" t="s">
        <v>75</v>
      </c>
      <c r="B91" s="17"/>
      <c r="C91" s="16">
        <v>343693</v>
      </c>
      <c r="D91" s="16"/>
      <c r="E91" s="16">
        <v>0</v>
      </c>
      <c r="F91" s="16"/>
      <c r="G91" s="21">
        <v>6043</v>
      </c>
      <c r="H91" s="16"/>
      <c r="I91" s="16">
        <v>33424</v>
      </c>
      <c r="J91" s="16"/>
      <c r="K91" s="16">
        <f t="shared" si="1"/>
        <v>383160</v>
      </c>
      <c r="L91" s="16"/>
      <c r="M91" s="16">
        <v>315519</v>
      </c>
      <c r="N91" s="16"/>
      <c r="O91" s="16">
        <v>42477</v>
      </c>
      <c r="P91" s="16"/>
      <c r="Q91" s="16">
        <v>25164</v>
      </c>
      <c r="R91" s="5"/>
      <c r="S91" s="5"/>
      <c r="T91" s="5"/>
      <c r="U91" s="5"/>
      <c r="V91" s="5"/>
      <c r="W91" s="5"/>
    </row>
    <row r="92" spans="1:23" s="6" customFormat="1" ht="13.5" customHeight="1">
      <c r="A92" s="16" t="s">
        <v>107</v>
      </c>
      <c r="B92" s="17"/>
      <c r="C92" s="16">
        <v>0</v>
      </c>
      <c r="D92" s="16"/>
      <c r="E92" s="16">
        <v>1984</v>
      </c>
      <c r="F92" s="16"/>
      <c r="G92" s="21">
        <v>126</v>
      </c>
      <c r="H92" s="16"/>
      <c r="I92" s="16">
        <v>6042</v>
      </c>
      <c r="J92" s="16"/>
      <c r="K92" s="16">
        <f t="shared" si="1"/>
        <v>8152</v>
      </c>
      <c r="L92" s="16"/>
      <c r="M92" s="16">
        <v>1053</v>
      </c>
      <c r="N92" s="16"/>
      <c r="O92" s="16">
        <v>6512</v>
      </c>
      <c r="P92" s="16"/>
      <c r="Q92" s="16">
        <v>587</v>
      </c>
      <c r="R92" s="5"/>
      <c r="S92" s="5"/>
      <c r="T92" s="5"/>
      <c r="U92" s="5"/>
      <c r="V92" s="5"/>
      <c r="W92" s="5"/>
    </row>
    <row r="93" spans="1:23" s="6" customFormat="1" ht="13.5" customHeight="1">
      <c r="A93" s="16" t="s">
        <v>83</v>
      </c>
      <c r="B93" s="17"/>
      <c r="C93" s="16">
        <v>30483</v>
      </c>
      <c r="D93" s="16"/>
      <c r="E93" s="16">
        <v>0</v>
      </c>
      <c r="F93" s="16"/>
      <c r="G93" s="21">
        <v>174844</v>
      </c>
      <c r="H93" s="16"/>
      <c r="I93" s="16">
        <v>6466</v>
      </c>
      <c r="J93" s="16"/>
      <c r="K93" s="29">
        <f t="shared" si="1"/>
        <v>211793</v>
      </c>
      <c r="L93" s="16"/>
      <c r="M93" s="16">
        <v>118167</v>
      </c>
      <c r="N93" s="16"/>
      <c r="O93" s="16">
        <f>90120-1</f>
        <v>90119</v>
      </c>
      <c r="P93" s="16"/>
      <c r="Q93" s="16">
        <v>3507</v>
      </c>
      <c r="R93" s="5"/>
      <c r="S93" s="5"/>
      <c r="T93" s="5"/>
      <c r="U93" s="5"/>
      <c r="V93" s="5"/>
      <c r="W93" s="5"/>
    </row>
    <row r="94" spans="1:23" s="6" customFormat="1" ht="13.5" customHeight="1">
      <c r="A94" s="16" t="s">
        <v>47</v>
      </c>
      <c r="B94" s="17"/>
      <c r="C94" s="16">
        <v>1707</v>
      </c>
      <c r="D94" s="16"/>
      <c r="E94" s="16">
        <v>0</v>
      </c>
      <c r="F94" s="16"/>
      <c r="G94" s="21">
        <v>179452</v>
      </c>
      <c r="H94" s="16"/>
      <c r="I94" s="16">
        <v>0</v>
      </c>
      <c r="J94" s="16"/>
      <c r="K94" s="16">
        <f t="shared" si="1"/>
        <v>181159</v>
      </c>
      <c r="L94" s="16"/>
      <c r="M94" s="16">
        <v>54650</v>
      </c>
      <c r="N94" s="16"/>
      <c r="O94" s="16">
        <v>118625</v>
      </c>
      <c r="P94" s="16"/>
      <c r="Q94" s="16">
        <v>7884</v>
      </c>
      <c r="R94" s="5"/>
      <c r="S94" s="5"/>
      <c r="T94" s="5"/>
      <c r="U94" s="5"/>
      <c r="V94" s="5"/>
      <c r="W94" s="5"/>
    </row>
    <row r="95" spans="1:23" s="6" customFormat="1" ht="13.5" customHeight="1">
      <c r="A95" s="16" t="s">
        <v>48</v>
      </c>
      <c r="B95" s="17"/>
      <c r="C95" s="22">
        <v>42189</v>
      </c>
      <c r="D95" s="22"/>
      <c r="E95" s="22">
        <v>-580</v>
      </c>
      <c r="F95" s="22"/>
      <c r="G95" s="21">
        <v>2928</v>
      </c>
      <c r="H95" s="22"/>
      <c r="I95" s="22">
        <v>0</v>
      </c>
      <c r="J95" s="22"/>
      <c r="K95" s="16">
        <f t="shared" si="1"/>
        <v>44537</v>
      </c>
      <c r="L95" s="22"/>
      <c r="M95" s="22">
        <v>25533</v>
      </c>
      <c r="N95" s="22"/>
      <c r="O95" s="22">
        <f>18621+1</f>
        <v>18622</v>
      </c>
      <c r="P95" s="22"/>
      <c r="Q95" s="22">
        <v>382</v>
      </c>
      <c r="R95" s="5"/>
      <c r="S95" s="5"/>
      <c r="T95" s="5"/>
      <c r="U95" s="5"/>
      <c r="V95" s="5"/>
      <c r="W95" s="5"/>
    </row>
    <row r="96" spans="1:23" s="6" customFormat="1" ht="13.5" customHeight="1">
      <c r="A96" s="16" t="s">
        <v>65</v>
      </c>
      <c r="B96" s="17"/>
      <c r="C96" s="21">
        <v>165811</v>
      </c>
      <c r="D96" s="21"/>
      <c r="E96" s="21">
        <v>0</v>
      </c>
      <c r="F96" s="21"/>
      <c r="G96" s="21">
        <v>0</v>
      </c>
      <c r="H96" s="21"/>
      <c r="I96" s="21">
        <v>66934</v>
      </c>
      <c r="J96" s="21"/>
      <c r="K96" s="16">
        <f t="shared" si="1"/>
        <v>232745</v>
      </c>
      <c r="L96" s="21"/>
      <c r="M96" s="21">
        <v>190769</v>
      </c>
      <c r="N96" s="21"/>
      <c r="O96" s="21">
        <v>22900</v>
      </c>
      <c r="P96" s="21"/>
      <c r="Q96" s="21">
        <v>19076</v>
      </c>
      <c r="R96" s="5"/>
      <c r="S96" s="5"/>
      <c r="T96" s="5"/>
      <c r="U96" s="5"/>
      <c r="V96" s="5"/>
      <c r="W96" s="5"/>
    </row>
    <row r="97" spans="1:23" s="6" customFormat="1" ht="13.5" customHeight="1">
      <c r="A97" s="16" t="s">
        <v>66</v>
      </c>
      <c r="B97" s="17"/>
      <c r="C97" s="21">
        <v>443858</v>
      </c>
      <c r="D97" s="21"/>
      <c r="E97" s="21">
        <v>0</v>
      </c>
      <c r="F97" s="21"/>
      <c r="G97" s="21">
        <v>59258</v>
      </c>
      <c r="H97" s="21"/>
      <c r="I97" s="21">
        <v>2887</v>
      </c>
      <c r="J97" s="21"/>
      <c r="K97" s="16">
        <f t="shared" si="1"/>
        <v>506003</v>
      </c>
      <c r="L97" s="21"/>
      <c r="M97" s="21">
        <v>475034</v>
      </c>
      <c r="N97" s="21"/>
      <c r="O97" s="21">
        <f>30714+1</f>
        <v>30715</v>
      </c>
      <c r="P97" s="21"/>
      <c r="Q97" s="21">
        <v>254</v>
      </c>
      <c r="R97" s="5"/>
      <c r="S97" s="5"/>
      <c r="T97" s="5"/>
      <c r="U97" s="5"/>
      <c r="V97" s="5"/>
      <c r="W97" s="5"/>
    </row>
    <row r="98" spans="1:23" s="6" customFormat="1" ht="13.5" customHeight="1">
      <c r="A98" s="16" t="s">
        <v>67</v>
      </c>
      <c r="B98" s="17"/>
      <c r="C98" s="21">
        <v>258497</v>
      </c>
      <c r="D98" s="21"/>
      <c r="E98" s="21">
        <v>0</v>
      </c>
      <c r="F98" s="21"/>
      <c r="G98" s="21">
        <v>1217</v>
      </c>
      <c r="H98" s="21"/>
      <c r="I98" s="21">
        <v>41721</v>
      </c>
      <c r="J98" s="21"/>
      <c r="K98" s="16">
        <f t="shared" si="1"/>
        <v>301435</v>
      </c>
      <c r="L98" s="21"/>
      <c r="M98" s="21">
        <v>230871</v>
      </c>
      <c r="N98" s="21"/>
      <c r="O98" s="21">
        <f>40466-1</f>
        <v>40465</v>
      </c>
      <c r="P98" s="21"/>
      <c r="Q98" s="21">
        <v>30099</v>
      </c>
      <c r="R98" s="5"/>
      <c r="S98" s="5"/>
      <c r="T98" s="5"/>
      <c r="U98" s="5"/>
      <c r="V98" s="5"/>
      <c r="W98" s="5"/>
    </row>
    <row r="99" spans="1:23" s="6" customFormat="1" ht="13.5" customHeight="1">
      <c r="A99" s="16" t="s">
        <v>68</v>
      </c>
      <c r="B99" s="17"/>
      <c r="C99" s="21">
        <v>422934</v>
      </c>
      <c r="D99" s="21"/>
      <c r="E99" s="21">
        <v>0</v>
      </c>
      <c r="F99" s="21"/>
      <c r="G99" s="21">
        <v>6920</v>
      </c>
      <c r="H99" s="21"/>
      <c r="I99" s="21">
        <v>5090</v>
      </c>
      <c r="J99" s="21"/>
      <c r="K99" s="16">
        <f t="shared" si="1"/>
        <v>434944</v>
      </c>
      <c r="L99" s="21"/>
      <c r="M99" s="21">
        <v>379544</v>
      </c>
      <c r="N99" s="21"/>
      <c r="O99" s="21">
        <v>55213</v>
      </c>
      <c r="P99" s="21"/>
      <c r="Q99" s="21">
        <v>187</v>
      </c>
      <c r="R99" s="5"/>
      <c r="S99" s="5"/>
      <c r="T99" s="5"/>
      <c r="U99" s="5"/>
      <c r="V99" s="5"/>
      <c r="W99" s="5"/>
    </row>
    <row r="100" spans="1:23" s="6" customFormat="1" ht="13.5" customHeight="1">
      <c r="A100" s="16" t="s">
        <v>69</v>
      </c>
      <c r="B100" s="17"/>
      <c r="C100" s="21">
        <v>166131</v>
      </c>
      <c r="D100" s="21"/>
      <c r="E100" s="21">
        <v>142123</v>
      </c>
      <c r="F100" s="21"/>
      <c r="G100" s="21">
        <v>10616</v>
      </c>
      <c r="H100" s="21"/>
      <c r="I100" s="21">
        <v>137039</v>
      </c>
      <c r="J100" s="21"/>
      <c r="K100" s="16">
        <f t="shared" si="1"/>
        <v>455909</v>
      </c>
      <c r="L100" s="21"/>
      <c r="M100" s="21">
        <v>375650</v>
      </c>
      <c r="N100" s="21"/>
      <c r="O100" s="21">
        <v>64695</v>
      </c>
      <c r="P100" s="21"/>
      <c r="Q100" s="21">
        <v>15564</v>
      </c>
      <c r="R100" s="5"/>
      <c r="S100" s="5"/>
      <c r="T100" s="5"/>
      <c r="U100" s="5"/>
      <c r="V100" s="5"/>
      <c r="W100" s="5"/>
    </row>
    <row r="101" spans="1:23" s="6" customFormat="1" ht="13.5" customHeight="1">
      <c r="A101" s="16" t="s">
        <v>70</v>
      </c>
      <c r="B101" s="17"/>
      <c r="C101" s="21">
        <v>687792</v>
      </c>
      <c r="D101" s="21"/>
      <c r="E101" s="21">
        <v>0</v>
      </c>
      <c r="F101" s="21"/>
      <c r="G101" s="20">
        <v>1084</v>
      </c>
      <c r="H101" s="21"/>
      <c r="I101" s="21">
        <v>907</v>
      </c>
      <c r="J101" s="21"/>
      <c r="K101" s="16">
        <f t="shared" si="1"/>
        <v>689783</v>
      </c>
      <c r="L101" s="21"/>
      <c r="M101" s="21">
        <v>667623</v>
      </c>
      <c r="N101" s="21"/>
      <c r="O101" s="21">
        <f>21537-1</f>
        <v>21536</v>
      </c>
      <c r="P101" s="21"/>
      <c r="Q101" s="21">
        <v>624</v>
      </c>
      <c r="R101" s="5"/>
      <c r="S101" s="5"/>
      <c r="T101" s="5"/>
      <c r="U101" s="5"/>
      <c r="V101" s="5"/>
      <c r="W101" s="5"/>
    </row>
    <row r="102" spans="1:23" s="6" customFormat="1" ht="13.5" customHeight="1">
      <c r="A102" s="20" t="s">
        <v>92</v>
      </c>
      <c r="B102" s="17"/>
      <c r="C102" s="18">
        <v>11974</v>
      </c>
      <c r="D102" s="16"/>
      <c r="E102" s="18">
        <v>0</v>
      </c>
      <c r="F102" s="16"/>
      <c r="G102" s="30">
        <v>0</v>
      </c>
      <c r="H102" s="16"/>
      <c r="I102" s="18">
        <v>0</v>
      </c>
      <c r="J102" s="16"/>
      <c r="K102" s="18">
        <f t="shared" si="1"/>
        <v>11974</v>
      </c>
      <c r="L102" s="16"/>
      <c r="M102" s="18">
        <v>1451</v>
      </c>
      <c r="N102" s="16"/>
      <c r="O102" s="18">
        <f>10522+1</f>
        <v>10523</v>
      </c>
      <c r="P102" s="16"/>
      <c r="Q102" s="18">
        <v>0</v>
      </c>
      <c r="R102" s="5"/>
      <c r="S102" s="5"/>
      <c r="T102" s="5"/>
      <c r="U102" s="5"/>
      <c r="V102" s="5"/>
      <c r="W102" s="5"/>
    </row>
    <row r="103" spans="1:23" s="6" customFormat="1" ht="13.5" customHeight="1">
      <c r="A103" s="20"/>
      <c r="B103" s="17"/>
      <c r="C103" s="21"/>
      <c r="D103" s="16"/>
      <c r="E103" s="21"/>
      <c r="F103" s="16"/>
      <c r="G103" s="21"/>
      <c r="H103" s="16"/>
      <c r="I103" s="21"/>
      <c r="J103" s="16"/>
      <c r="K103" s="16"/>
      <c r="L103" s="16"/>
      <c r="M103" s="21"/>
      <c r="N103" s="16"/>
      <c r="O103" s="21"/>
      <c r="P103" s="16"/>
      <c r="Q103" s="21"/>
      <c r="R103" s="5"/>
      <c r="S103" s="5"/>
      <c r="T103" s="5"/>
      <c r="U103" s="5"/>
      <c r="V103" s="5"/>
      <c r="W103" s="5"/>
    </row>
    <row r="104" spans="1:23" s="6" customFormat="1" ht="13.5" customHeight="1">
      <c r="A104" s="20" t="s">
        <v>73</v>
      </c>
      <c r="B104" s="17"/>
      <c r="C104" s="21">
        <v>-50802</v>
      </c>
      <c r="D104" s="16"/>
      <c r="E104" s="21">
        <v>0</v>
      </c>
      <c r="F104" s="16"/>
      <c r="G104" s="21">
        <v>0</v>
      </c>
      <c r="H104" s="16"/>
      <c r="I104" s="21">
        <v>0</v>
      </c>
      <c r="J104" s="16"/>
      <c r="K104" s="18">
        <f t="shared" si="1"/>
        <v>-50802</v>
      </c>
      <c r="L104" s="16"/>
      <c r="M104" s="21">
        <v>0</v>
      </c>
      <c r="N104" s="16"/>
      <c r="O104" s="21">
        <v>-50747</v>
      </c>
      <c r="P104" s="16"/>
      <c r="Q104" s="21">
        <v>-55</v>
      </c>
      <c r="R104" s="5"/>
      <c r="S104" s="5"/>
      <c r="T104" s="5"/>
      <c r="U104" s="5"/>
      <c r="V104" s="5"/>
      <c r="W104" s="5"/>
    </row>
    <row r="105" spans="1:23" s="6" customFormat="1" ht="13.5" customHeight="1">
      <c r="A105" s="20"/>
      <c r="B105" s="17"/>
      <c r="C105" s="31"/>
      <c r="D105" s="16"/>
      <c r="E105" s="31"/>
      <c r="F105" s="16"/>
      <c r="G105" s="31"/>
      <c r="H105" s="16"/>
      <c r="I105" s="31"/>
      <c r="J105" s="16"/>
      <c r="K105" s="16"/>
      <c r="L105" s="16"/>
      <c r="M105" s="31"/>
      <c r="N105" s="16"/>
      <c r="O105" s="31"/>
      <c r="P105" s="16"/>
      <c r="Q105" s="31"/>
      <c r="R105" s="5"/>
      <c r="S105" s="5"/>
      <c r="T105" s="5"/>
      <c r="U105" s="5"/>
      <c r="V105" s="5"/>
      <c r="W105" s="5"/>
    </row>
    <row r="106" spans="1:23" s="6" customFormat="1" ht="13.5" customHeight="1">
      <c r="A106" s="16" t="s">
        <v>22</v>
      </c>
      <c r="B106" s="17" t="s">
        <v>13</v>
      </c>
      <c r="C106" s="18">
        <f>SUM(C67:C104)</f>
        <v>5711491</v>
      </c>
      <c r="D106" s="16"/>
      <c r="E106" s="18">
        <f>SUM(E67:E104)</f>
        <v>2710720</v>
      </c>
      <c r="F106" s="16"/>
      <c r="G106" s="18">
        <f>SUM(G67:G104)</f>
        <v>1601227</v>
      </c>
      <c r="H106" s="16"/>
      <c r="I106" s="18">
        <f>SUM(I67:I104)</f>
        <v>3086866</v>
      </c>
      <c r="J106" s="16"/>
      <c r="K106" s="18">
        <f t="shared" si="1"/>
        <v>13110304</v>
      </c>
      <c r="L106" s="16"/>
      <c r="M106" s="18">
        <f>SUM(M67:M104)</f>
        <v>8338545</v>
      </c>
      <c r="N106" s="16"/>
      <c r="O106" s="18">
        <f>SUM(O67:O104)</f>
        <v>4215556</v>
      </c>
      <c r="P106" s="16"/>
      <c r="Q106" s="18">
        <f>SUM(Q67:Q104)</f>
        <v>556203</v>
      </c>
      <c r="R106" s="5"/>
      <c r="S106" s="5"/>
      <c r="T106" s="5"/>
      <c r="U106" s="5"/>
      <c r="V106" s="5"/>
      <c r="W106" s="5"/>
    </row>
    <row r="107" spans="1:23" s="6" customFormat="1" ht="13.5" customHeight="1">
      <c r="A107" s="16"/>
      <c r="B107" s="17" t="s">
        <v>13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5"/>
      <c r="S107" s="5"/>
      <c r="T107" s="5"/>
      <c r="U107" s="5"/>
      <c r="V107" s="5"/>
      <c r="W107" s="5"/>
    </row>
    <row r="108" spans="1:23" s="6" customFormat="1" ht="13.5" customHeight="1">
      <c r="A108" s="16" t="s">
        <v>20</v>
      </c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5"/>
      <c r="S108" s="5"/>
      <c r="T108" s="5"/>
      <c r="U108" s="5"/>
      <c r="V108" s="5"/>
      <c r="W108" s="5"/>
    </row>
    <row r="109" spans="1:23" s="6" customFormat="1" ht="13.5" customHeight="1">
      <c r="A109" s="16" t="s">
        <v>60</v>
      </c>
      <c r="B109" s="17"/>
      <c r="C109" s="21">
        <v>0</v>
      </c>
      <c r="D109" s="21"/>
      <c r="E109" s="21">
        <v>0</v>
      </c>
      <c r="F109" s="21"/>
      <c r="G109" s="21">
        <v>0</v>
      </c>
      <c r="H109" s="21"/>
      <c r="I109" s="21">
        <v>121928</v>
      </c>
      <c r="J109" s="21"/>
      <c r="K109" s="21">
        <f t="shared" si="1"/>
        <v>121928</v>
      </c>
      <c r="L109" s="21"/>
      <c r="M109" s="21">
        <v>121928</v>
      </c>
      <c r="N109" s="21"/>
      <c r="O109" s="21">
        <v>0</v>
      </c>
      <c r="P109" s="21"/>
      <c r="Q109" s="21">
        <v>0</v>
      </c>
      <c r="R109" s="5"/>
      <c r="S109" s="5"/>
      <c r="T109" s="5"/>
      <c r="U109" s="5"/>
      <c r="V109" s="5"/>
      <c r="W109" s="5"/>
    </row>
    <row r="110" spans="1:23" s="6" customFormat="1" ht="13.5" customHeight="1">
      <c r="A110" s="16" t="s">
        <v>104</v>
      </c>
      <c r="B110" s="17"/>
      <c r="C110" s="34">
        <v>0</v>
      </c>
      <c r="D110" s="21"/>
      <c r="E110" s="34">
        <v>0</v>
      </c>
      <c r="F110" s="21"/>
      <c r="G110" s="34">
        <v>0</v>
      </c>
      <c r="H110" s="21"/>
      <c r="I110" s="34">
        <v>282343</v>
      </c>
      <c r="J110" s="21"/>
      <c r="K110" s="34">
        <f t="shared" si="1"/>
        <v>282343</v>
      </c>
      <c r="L110" s="21"/>
      <c r="M110" s="34">
        <v>135524</v>
      </c>
      <c r="N110" s="21"/>
      <c r="O110" s="34">
        <v>146819</v>
      </c>
      <c r="P110" s="21"/>
      <c r="Q110" s="34">
        <v>0</v>
      </c>
      <c r="R110" s="5"/>
      <c r="S110" s="5"/>
      <c r="T110" s="5"/>
      <c r="U110" s="5"/>
      <c r="V110" s="5"/>
      <c r="W110" s="5"/>
    </row>
    <row r="111" spans="1:23" s="6" customFormat="1" ht="13.5" customHeight="1">
      <c r="A111" s="16"/>
      <c r="B111" s="17"/>
      <c r="C111" s="21"/>
      <c r="D111" s="16"/>
      <c r="E111" s="21"/>
      <c r="F111" s="16"/>
      <c r="G111" s="21"/>
      <c r="H111" s="16"/>
      <c r="I111" s="21"/>
      <c r="J111" s="16"/>
      <c r="K111" s="21"/>
      <c r="L111" s="16"/>
      <c r="M111" s="21"/>
      <c r="N111" s="16"/>
      <c r="O111" s="21"/>
      <c r="P111" s="16"/>
      <c r="Q111" s="21"/>
      <c r="R111" s="5"/>
      <c r="S111" s="5"/>
      <c r="T111" s="5"/>
      <c r="U111" s="5"/>
      <c r="V111" s="5"/>
      <c r="W111" s="5"/>
    </row>
    <row r="112" spans="1:23" s="6" customFormat="1" ht="13.5" customHeight="1">
      <c r="A112" s="16" t="s">
        <v>23</v>
      </c>
      <c r="B112" s="17"/>
      <c r="C112" s="18">
        <f>SUM(C109:C109)</f>
        <v>0</v>
      </c>
      <c r="D112" s="16"/>
      <c r="E112" s="18">
        <f>SUM(E109:E109)</f>
        <v>0</v>
      </c>
      <c r="F112" s="16"/>
      <c r="G112" s="18">
        <f>SUM(G109:G109)</f>
        <v>0</v>
      </c>
      <c r="H112" s="16"/>
      <c r="I112" s="18">
        <f>SUM(I109:I110)</f>
        <v>404271</v>
      </c>
      <c r="J112" s="16"/>
      <c r="K112" s="18">
        <f>SUM(K109:K110)</f>
        <v>404271</v>
      </c>
      <c r="L112" s="16"/>
      <c r="M112" s="18">
        <f>SUM(M109:M110)</f>
        <v>257452</v>
      </c>
      <c r="N112" s="16"/>
      <c r="O112" s="18">
        <f>SUM(O109:O110)</f>
        <v>146819</v>
      </c>
      <c r="P112" s="16"/>
      <c r="Q112" s="18">
        <f>SUM(Q109:Q109)</f>
        <v>0</v>
      </c>
      <c r="R112" s="5"/>
      <c r="S112" s="5"/>
      <c r="T112" s="5"/>
      <c r="U112" s="5"/>
      <c r="V112" s="5"/>
      <c r="W112" s="5"/>
    </row>
    <row r="113" spans="1:23" s="6" customFormat="1" ht="13.5" customHeight="1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5"/>
      <c r="S113" s="5"/>
      <c r="T113" s="5"/>
      <c r="U113" s="5"/>
      <c r="V113" s="5"/>
      <c r="W113" s="5"/>
    </row>
    <row r="114" spans="1:23" s="6" customFormat="1" ht="13.5" customHeight="1">
      <c r="A114" s="16" t="s">
        <v>18</v>
      </c>
      <c r="B114" s="17" t="s">
        <v>13</v>
      </c>
      <c r="C114" s="16" t="s">
        <v>13</v>
      </c>
      <c r="D114" s="16"/>
      <c r="E114" s="16"/>
      <c r="F114" s="16"/>
      <c r="G114" s="16" t="s">
        <v>13</v>
      </c>
      <c r="H114" s="16"/>
      <c r="I114" s="16" t="s">
        <v>13</v>
      </c>
      <c r="J114" s="16"/>
      <c r="K114" s="16"/>
      <c r="L114" s="16"/>
      <c r="M114" s="16" t="s">
        <v>13</v>
      </c>
      <c r="N114" s="16"/>
      <c r="O114" s="16" t="s">
        <v>13</v>
      </c>
      <c r="P114" s="16"/>
      <c r="Q114" s="16" t="s">
        <v>13</v>
      </c>
      <c r="R114" s="5"/>
      <c r="S114" s="5"/>
      <c r="T114" s="5"/>
      <c r="U114" s="5"/>
      <c r="V114" s="5"/>
      <c r="W114" s="5"/>
    </row>
    <row r="115" spans="1:23" s="6" customFormat="1" ht="13.5" customHeight="1">
      <c r="A115" s="16" t="s">
        <v>71</v>
      </c>
      <c r="B115" s="17"/>
      <c r="C115" s="16">
        <v>0</v>
      </c>
      <c r="D115" s="16"/>
      <c r="E115" s="16">
        <v>0</v>
      </c>
      <c r="F115" s="16"/>
      <c r="G115" s="16">
        <v>0</v>
      </c>
      <c r="H115" s="16"/>
      <c r="I115" s="16">
        <v>280</v>
      </c>
      <c r="J115" s="16"/>
      <c r="K115" s="16">
        <f t="shared" si="1"/>
        <v>280</v>
      </c>
      <c r="L115" s="16"/>
      <c r="M115" s="16">
        <v>0</v>
      </c>
      <c r="N115" s="16"/>
      <c r="O115" s="16">
        <v>280</v>
      </c>
      <c r="P115" s="16"/>
      <c r="Q115" s="16">
        <v>0</v>
      </c>
      <c r="R115" s="5"/>
      <c r="S115" s="5"/>
      <c r="T115" s="5"/>
      <c r="U115" s="5"/>
      <c r="V115" s="5"/>
      <c r="W115" s="5"/>
    </row>
    <row r="116" spans="1:23" s="6" customFormat="1" ht="13.5" customHeight="1">
      <c r="A116" s="16" t="s">
        <v>90</v>
      </c>
      <c r="B116" s="17"/>
      <c r="C116" s="16">
        <v>0</v>
      </c>
      <c r="D116" s="16"/>
      <c r="E116" s="16">
        <v>0</v>
      </c>
      <c r="F116" s="16"/>
      <c r="G116" s="16">
        <v>0</v>
      </c>
      <c r="H116" s="16"/>
      <c r="I116" s="16">
        <v>-1952</v>
      </c>
      <c r="J116" s="16"/>
      <c r="K116" s="16">
        <f t="shared" si="1"/>
        <v>-1952</v>
      </c>
      <c r="L116" s="16"/>
      <c r="M116" s="16">
        <v>0</v>
      </c>
      <c r="N116" s="16"/>
      <c r="O116" s="16">
        <v>-1952</v>
      </c>
      <c r="P116" s="16"/>
      <c r="Q116" s="16">
        <v>0</v>
      </c>
      <c r="R116" s="5"/>
      <c r="S116" s="5"/>
      <c r="T116" s="5"/>
      <c r="U116" s="5"/>
      <c r="V116" s="5"/>
      <c r="W116" s="5"/>
    </row>
    <row r="117" spans="1:23" s="6" customFormat="1" ht="13.5" customHeight="1">
      <c r="A117" s="16" t="s">
        <v>79</v>
      </c>
      <c r="B117" s="17" t="s">
        <v>13</v>
      </c>
      <c r="C117" s="16">
        <v>0</v>
      </c>
      <c r="D117" s="16"/>
      <c r="E117" s="16">
        <v>0</v>
      </c>
      <c r="F117" s="16"/>
      <c r="G117" s="16">
        <v>88891</v>
      </c>
      <c r="H117" s="16"/>
      <c r="I117" s="16">
        <v>289457</v>
      </c>
      <c r="J117" s="16"/>
      <c r="K117" s="16">
        <f t="shared" si="1"/>
        <v>378348</v>
      </c>
      <c r="L117" s="16"/>
      <c r="M117" s="16">
        <v>319893</v>
      </c>
      <c r="N117" s="16"/>
      <c r="O117" s="16">
        <f>58456-1</f>
        <v>58455</v>
      </c>
      <c r="P117" s="16"/>
      <c r="Q117" s="16">
        <v>0</v>
      </c>
      <c r="R117" s="5"/>
      <c r="S117" s="5"/>
      <c r="T117" s="5"/>
      <c r="U117" s="5"/>
      <c r="V117" s="5"/>
      <c r="W117" s="5"/>
    </row>
    <row r="118" spans="1:23" s="6" customFormat="1" ht="13.5" customHeight="1">
      <c r="A118" s="16" t="s">
        <v>72</v>
      </c>
      <c r="B118" s="17" t="s">
        <v>13</v>
      </c>
      <c r="C118" s="21">
        <v>0</v>
      </c>
      <c r="D118" s="16"/>
      <c r="E118" s="21">
        <v>0</v>
      </c>
      <c r="F118" s="16"/>
      <c r="G118" s="21">
        <v>1248</v>
      </c>
      <c r="H118" s="16"/>
      <c r="I118" s="21">
        <v>3696475</v>
      </c>
      <c r="J118" s="16"/>
      <c r="K118" s="21">
        <f t="shared" si="1"/>
        <v>3697723</v>
      </c>
      <c r="L118" s="16"/>
      <c r="M118" s="21">
        <v>108914</v>
      </c>
      <c r="N118" s="16"/>
      <c r="O118" s="21">
        <f>3588808+1</f>
        <v>3588809</v>
      </c>
      <c r="P118" s="16"/>
      <c r="Q118" s="21">
        <v>0</v>
      </c>
      <c r="R118" s="5"/>
      <c r="S118" s="5"/>
      <c r="T118" s="5"/>
      <c r="U118" s="5"/>
      <c r="V118" s="5"/>
      <c r="W118" s="5"/>
    </row>
    <row r="119" spans="1:23" s="6" customFormat="1" ht="13.5" customHeight="1">
      <c r="A119" s="16" t="s">
        <v>96</v>
      </c>
      <c r="B119" s="17"/>
      <c r="C119" s="21">
        <v>0</v>
      </c>
      <c r="D119" s="16"/>
      <c r="E119" s="21">
        <v>0</v>
      </c>
      <c r="F119" s="16"/>
      <c r="G119" s="21">
        <v>0</v>
      </c>
      <c r="H119" s="16"/>
      <c r="I119" s="21">
        <v>8178</v>
      </c>
      <c r="J119" s="16"/>
      <c r="K119" s="21">
        <f t="shared" si="1"/>
        <v>8178</v>
      </c>
      <c r="L119" s="16"/>
      <c r="M119" s="21">
        <v>0</v>
      </c>
      <c r="N119" s="16"/>
      <c r="O119" s="21">
        <v>8178</v>
      </c>
      <c r="P119" s="16"/>
      <c r="Q119" s="21">
        <v>0</v>
      </c>
      <c r="R119" s="5"/>
      <c r="S119" s="5"/>
      <c r="T119" s="5"/>
      <c r="U119" s="5"/>
      <c r="V119" s="5"/>
      <c r="W119" s="5"/>
    </row>
    <row r="120" spans="1:23" s="6" customFormat="1" ht="13.5" customHeight="1">
      <c r="A120" s="16" t="s">
        <v>105</v>
      </c>
      <c r="B120" s="17"/>
      <c r="C120" s="21">
        <v>0</v>
      </c>
      <c r="D120" s="16"/>
      <c r="E120" s="21">
        <v>0</v>
      </c>
      <c r="F120" s="16"/>
      <c r="G120" s="21">
        <v>0</v>
      </c>
      <c r="H120" s="16"/>
      <c r="I120" s="21">
        <v>976022</v>
      </c>
      <c r="J120" s="16"/>
      <c r="K120" s="34">
        <f t="shared" si="1"/>
        <v>976022</v>
      </c>
      <c r="L120" s="16"/>
      <c r="M120" s="21">
        <v>903587</v>
      </c>
      <c r="N120" s="16"/>
      <c r="O120" s="21">
        <v>72435</v>
      </c>
      <c r="P120" s="16"/>
      <c r="Q120" s="21">
        <v>0</v>
      </c>
      <c r="R120" s="5"/>
      <c r="S120" s="5"/>
      <c r="T120" s="5"/>
      <c r="U120" s="5"/>
      <c r="V120" s="5"/>
      <c r="W120" s="5"/>
    </row>
    <row r="121" spans="1:23" s="6" customFormat="1" ht="13.5" customHeight="1">
      <c r="A121" s="16"/>
      <c r="B121" s="17"/>
      <c r="C121" s="31"/>
      <c r="D121" s="16"/>
      <c r="E121" s="31"/>
      <c r="F121" s="16"/>
      <c r="G121" s="31"/>
      <c r="H121" s="16"/>
      <c r="I121" s="31"/>
      <c r="J121" s="16"/>
      <c r="K121" s="16"/>
      <c r="L121" s="16"/>
      <c r="M121" s="31"/>
      <c r="N121" s="16"/>
      <c r="O121" s="31"/>
      <c r="P121" s="16"/>
      <c r="Q121" s="31"/>
      <c r="R121" s="5"/>
      <c r="S121" s="5"/>
      <c r="T121" s="5"/>
      <c r="U121" s="5"/>
      <c r="V121" s="5"/>
      <c r="W121" s="5"/>
    </row>
    <row r="122" spans="1:23" s="6" customFormat="1" ht="13.5" customHeight="1">
      <c r="A122" s="16" t="s">
        <v>24</v>
      </c>
      <c r="B122" s="17" t="s">
        <v>13</v>
      </c>
      <c r="C122" s="18">
        <f>SUM(C115:C120)</f>
        <v>0</v>
      </c>
      <c r="D122" s="16"/>
      <c r="E122" s="18">
        <f>SUM(E115:E120)</f>
        <v>0</v>
      </c>
      <c r="F122" s="16"/>
      <c r="G122" s="18">
        <f>SUM(G115:G120)</f>
        <v>90139</v>
      </c>
      <c r="H122" s="16"/>
      <c r="I122" s="18">
        <f>SUM(I115:I120)</f>
        <v>4968460</v>
      </c>
      <c r="J122" s="16"/>
      <c r="K122" s="18">
        <f>SUM(K115:K120)</f>
        <v>5058599</v>
      </c>
      <c r="L122" s="16"/>
      <c r="M122" s="18">
        <f>SUM(M115:M120)</f>
        <v>1332394</v>
      </c>
      <c r="N122" s="16"/>
      <c r="O122" s="18">
        <f>SUM(O115:O120)</f>
        <v>3726205</v>
      </c>
      <c r="P122" s="16"/>
      <c r="Q122" s="18">
        <f>SUM(Q115:Q120)</f>
        <v>0</v>
      </c>
      <c r="R122" s="5"/>
      <c r="S122" s="5"/>
      <c r="T122" s="5"/>
      <c r="U122" s="5"/>
      <c r="V122" s="5"/>
      <c r="W122" s="5"/>
    </row>
    <row r="123" spans="1:23" s="6" customFormat="1" ht="13.5" customHeight="1">
      <c r="A123" s="16"/>
      <c r="B123" s="17" t="s">
        <v>13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5"/>
      <c r="S123" s="5"/>
      <c r="T123" s="5"/>
      <c r="U123" s="5"/>
      <c r="V123" s="5"/>
      <c r="W123" s="5"/>
    </row>
    <row r="124" spans="1:23" s="6" customFormat="1" ht="13.5" customHeight="1">
      <c r="A124" s="16" t="s">
        <v>102</v>
      </c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5"/>
      <c r="S124" s="5"/>
      <c r="T124" s="5"/>
      <c r="U124" s="5"/>
      <c r="V124" s="5"/>
      <c r="W124" s="5"/>
    </row>
    <row r="125" spans="1:23" s="6" customFormat="1" ht="13.5" customHeight="1">
      <c r="A125" s="16" t="s">
        <v>103</v>
      </c>
      <c r="B125" s="17"/>
      <c r="C125" s="16">
        <v>0</v>
      </c>
      <c r="D125" s="16"/>
      <c r="E125" s="16">
        <v>0</v>
      </c>
      <c r="F125" s="16"/>
      <c r="G125" s="16">
        <f>2492+1</f>
        <v>2493</v>
      </c>
      <c r="H125" s="16"/>
      <c r="I125" s="16">
        <v>0</v>
      </c>
      <c r="J125" s="16"/>
      <c r="K125" s="21">
        <f t="shared" si="1"/>
        <v>2493</v>
      </c>
      <c r="L125" s="16"/>
      <c r="M125" s="16">
        <v>0</v>
      </c>
      <c r="N125" s="16"/>
      <c r="O125" s="16">
        <f>2492+1</f>
        <v>2493</v>
      </c>
      <c r="P125" s="16"/>
      <c r="Q125" s="16">
        <v>0</v>
      </c>
      <c r="R125" s="5"/>
      <c r="S125" s="5"/>
      <c r="T125" s="5"/>
      <c r="U125" s="5"/>
      <c r="V125" s="5"/>
      <c r="W125" s="5"/>
    </row>
    <row r="126" spans="1:23" s="6" customFormat="1" ht="13.5" customHeight="1">
      <c r="A126" s="16" t="s">
        <v>105</v>
      </c>
      <c r="B126" s="17"/>
      <c r="C126" s="34">
        <v>0</v>
      </c>
      <c r="D126" s="16"/>
      <c r="E126" s="34">
        <v>0</v>
      </c>
      <c r="F126" s="16"/>
      <c r="G126" s="34">
        <v>0</v>
      </c>
      <c r="H126" s="16"/>
      <c r="I126" s="34">
        <v>1491828</v>
      </c>
      <c r="J126" s="16"/>
      <c r="K126" s="34">
        <f t="shared" si="1"/>
        <v>1491828</v>
      </c>
      <c r="L126" s="16"/>
      <c r="M126" s="34">
        <v>975436</v>
      </c>
      <c r="N126" s="16"/>
      <c r="O126" s="34">
        <v>516392</v>
      </c>
      <c r="P126" s="16"/>
      <c r="Q126" s="34">
        <v>0</v>
      </c>
      <c r="R126" s="5"/>
      <c r="S126" s="5"/>
      <c r="T126" s="5"/>
      <c r="U126" s="5"/>
      <c r="V126" s="5"/>
      <c r="W126" s="5"/>
    </row>
    <row r="127" spans="1:23" s="6" customFormat="1" ht="13.5" customHeight="1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5"/>
      <c r="S127" s="5"/>
      <c r="T127" s="5"/>
      <c r="U127" s="5"/>
      <c r="V127" s="5"/>
      <c r="W127" s="5"/>
    </row>
    <row r="128" spans="1:23" s="6" customFormat="1" ht="13.5" customHeight="1">
      <c r="A128" s="16" t="s">
        <v>106</v>
      </c>
      <c r="B128" s="17"/>
      <c r="C128" s="18">
        <f>SUM(C125:C126)</f>
        <v>0</v>
      </c>
      <c r="D128" s="16"/>
      <c r="E128" s="18">
        <f>SUM(E125:E126)</f>
        <v>0</v>
      </c>
      <c r="F128" s="16"/>
      <c r="G128" s="18">
        <f>SUM(G125:G126)</f>
        <v>2493</v>
      </c>
      <c r="H128" s="16"/>
      <c r="I128" s="18">
        <f>SUM(I125:I126)</f>
        <v>1491828</v>
      </c>
      <c r="J128" s="16"/>
      <c r="K128" s="18">
        <f t="shared" si="1"/>
        <v>1494321</v>
      </c>
      <c r="L128" s="16"/>
      <c r="M128" s="18">
        <f>SUM(M125:M126)</f>
        <v>975436</v>
      </c>
      <c r="N128" s="16"/>
      <c r="O128" s="18">
        <f>SUM(O125:O126)</f>
        <v>518885</v>
      </c>
      <c r="P128" s="16"/>
      <c r="Q128" s="18">
        <f>SUM(Q125:Q126)</f>
        <v>0</v>
      </c>
      <c r="R128" s="5"/>
      <c r="S128" s="5"/>
      <c r="T128" s="5"/>
      <c r="U128" s="5"/>
      <c r="V128" s="5"/>
      <c r="W128" s="5"/>
    </row>
    <row r="129" spans="1:23" s="6" customFormat="1" ht="13.5" customHeight="1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5"/>
      <c r="S129" s="5"/>
      <c r="T129" s="5"/>
      <c r="U129" s="5"/>
      <c r="V129" s="5"/>
      <c r="W129" s="5"/>
    </row>
    <row r="130" spans="1:23" s="6" customFormat="1" ht="13.5" customHeight="1">
      <c r="A130" s="16" t="s">
        <v>14</v>
      </c>
      <c r="B130" s="17" t="s">
        <v>13</v>
      </c>
      <c r="C130" s="18">
        <v>0</v>
      </c>
      <c r="D130" s="16"/>
      <c r="E130" s="18">
        <v>0</v>
      </c>
      <c r="F130" s="16"/>
      <c r="G130" s="18">
        <v>38074</v>
      </c>
      <c r="H130" s="16"/>
      <c r="I130" s="18">
        <v>4167</v>
      </c>
      <c r="J130" s="16"/>
      <c r="K130" s="18">
        <f t="shared" si="1"/>
        <v>42241</v>
      </c>
      <c r="L130" s="16"/>
      <c r="M130" s="18">
        <v>0</v>
      </c>
      <c r="N130" s="16"/>
      <c r="O130" s="18">
        <v>42241</v>
      </c>
      <c r="P130" s="16"/>
      <c r="Q130" s="18">
        <v>0</v>
      </c>
      <c r="R130" s="5"/>
      <c r="S130" s="5"/>
      <c r="T130" s="5"/>
      <c r="U130" s="5"/>
      <c r="V130" s="5"/>
      <c r="W130" s="5"/>
    </row>
    <row r="131" spans="1:23" s="6" customFormat="1" ht="13.5" customHeight="1">
      <c r="A131" s="16"/>
      <c r="B131" s="17" t="s">
        <v>13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5"/>
      <c r="S131" s="5"/>
      <c r="T131" s="5"/>
      <c r="U131" s="5"/>
      <c r="V131" s="5"/>
      <c r="W131" s="5"/>
    </row>
    <row r="132" spans="1:23" s="6" customFormat="1" ht="13.5" customHeight="1">
      <c r="A132" s="16" t="s">
        <v>85</v>
      </c>
      <c r="B132" s="17" t="s">
        <v>13</v>
      </c>
      <c r="C132" s="35">
        <f>SUM(C130,C128,C122,C112,C106,C64)</f>
        <v>10635613</v>
      </c>
      <c r="D132" s="21"/>
      <c r="E132" s="35">
        <f>SUM(E130,E128,E122,E112,E106,E64)</f>
        <v>7845324</v>
      </c>
      <c r="F132" s="21"/>
      <c r="G132" s="35">
        <f>SUM(G130,G128,G122,G112,G106,G64)</f>
        <v>6790908</v>
      </c>
      <c r="H132" s="21"/>
      <c r="I132" s="35">
        <f>SUM(I130,I128,I122,I112,I106,I64)</f>
        <v>16075525</v>
      </c>
      <c r="J132" s="21"/>
      <c r="K132" s="18">
        <f t="shared" si="1"/>
        <v>41347370</v>
      </c>
      <c r="L132" s="21"/>
      <c r="M132" s="35">
        <f>SUM(M130,M128,M122,M112,M106,M64)</f>
        <v>24453808</v>
      </c>
      <c r="N132" s="21"/>
      <c r="O132" s="35">
        <f>SUM(O130,O128,O122,O112,O106,O64)</f>
        <v>14870867</v>
      </c>
      <c r="P132" s="21"/>
      <c r="Q132" s="35">
        <f>SUM(Q130,Q128,Q122,Q112,Q106,Q64)</f>
        <v>2022695</v>
      </c>
      <c r="R132" s="5"/>
      <c r="S132" s="5"/>
      <c r="T132" s="5"/>
      <c r="U132" s="5"/>
      <c r="V132" s="5"/>
      <c r="W132" s="5"/>
    </row>
    <row r="133" spans="1:23" s="6" customFormat="1" ht="13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32"/>
      <c r="L133" s="32"/>
      <c r="M133" s="32"/>
      <c r="N133" s="32"/>
      <c r="O133" s="32"/>
      <c r="P133" s="32"/>
      <c r="Q133" s="32"/>
      <c r="R133" s="5"/>
      <c r="S133" s="5"/>
      <c r="T133" s="5"/>
      <c r="U133" s="5"/>
      <c r="V133" s="5"/>
      <c r="W133" s="5"/>
    </row>
    <row r="134" spans="1:23" s="6" customFormat="1" ht="14.25" thickBot="1">
      <c r="A134" s="16" t="s">
        <v>86</v>
      </c>
      <c r="B134" s="16"/>
      <c r="C134" s="36">
        <f>+C132</f>
        <v>10635613</v>
      </c>
      <c r="D134" s="32"/>
      <c r="E134" s="36">
        <f>+E132</f>
        <v>7845324</v>
      </c>
      <c r="F134" s="32"/>
      <c r="G134" s="36">
        <f>+G132</f>
        <v>6790908</v>
      </c>
      <c r="H134" s="32"/>
      <c r="I134" s="36">
        <f>+I132</f>
        <v>16075525</v>
      </c>
      <c r="J134" s="16"/>
      <c r="K134" s="36">
        <f>+K132</f>
        <v>41347370</v>
      </c>
      <c r="L134" s="32"/>
      <c r="M134" s="36">
        <f>+M132</f>
        <v>24453808</v>
      </c>
      <c r="N134" s="32"/>
      <c r="O134" s="36">
        <f>+O132</f>
        <v>14870867</v>
      </c>
      <c r="P134" s="32"/>
      <c r="Q134" s="36">
        <f>+Q132</f>
        <v>2022695</v>
      </c>
      <c r="R134" s="5"/>
      <c r="S134" s="5"/>
      <c r="T134" s="5"/>
      <c r="U134" s="5"/>
      <c r="V134" s="5"/>
      <c r="W134" s="5"/>
    </row>
    <row r="135" ht="12.75" thickTop="1"/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</sheetData>
  <sheetProtection/>
  <mergeCells count="6">
    <mergeCell ref="C10:I10"/>
    <mergeCell ref="A1:A8"/>
    <mergeCell ref="C4:O4"/>
    <mergeCell ref="C3:Q3"/>
    <mergeCell ref="C5:Q5"/>
    <mergeCell ref="C6:Q6"/>
  </mergeCells>
  <conditionalFormatting sqref="A14:IV134">
    <cfRule type="expression" priority="1" dxfId="0" stopIfTrue="1">
      <formula>MOD(ROW(),2)=1</formula>
    </cfRule>
  </conditionalFormatting>
  <printOptions horizontalCentered="1"/>
  <pageMargins left="0.25" right="0.25" top="0.57" bottom="0.48" header="0.3" footer="0.3"/>
  <pageSetup fitToHeight="0" fitToWidth="1" horizontalDpi="600" verticalDpi="600" orientation="landscape" scale="98" r:id="rId2"/>
  <headerFooter alignWithMargins="0">
    <oddFooter>&amp;R&amp;"Goudy Old Style,Regular"Page &amp;P of &amp;N</oddFooter>
  </headerFooter>
  <rowBreaks count="1" manualBreakCount="1">
    <brk id="12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ejudson</cp:lastModifiedBy>
  <cp:lastPrinted>2010-10-06T20:47:22Z</cp:lastPrinted>
  <dcterms:created xsi:type="dcterms:W3CDTF">2002-09-19T17:26:38Z</dcterms:created>
  <dcterms:modified xsi:type="dcterms:W3CDTF">2010-10-07T19:09:12Z</dcterms:modified>
  <cp:category/>
  <cp:version/>
  <cp:contentType/>
  <cp:contentStatus/>
</cp:coreProperties>
</file>