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penn'!$A$15:$Q$161</definedName>
    <definedName name="_xlnm.Print_Area" localSheetId="0">'c2b penn'!$A$1:$Q$140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<sst xmlns="http://schemas.openxmlformats.org/spreadsheetml/2006/main" count="217" uniqueCount="117">
  <si>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</si>
  <si>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</si>
  <si>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</si>
  <si>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</si>
  <si>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</si>
  <si>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</si>
  <si>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</si>
  <si>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</si>
  <si>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</si>
  <si>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</si>
  <si>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</si>
  <si>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</si>
  <si>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</si>
  <si>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</si>
  <si>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</si>
  <si>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</si>
  <si>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>(1) Portions of operations of Pennington Biomedical Research Center are</t>
  </si>
  <si>
    <t>recorded in the accounting records of the LSU Health Sciences Center.</t>
  </si>
  <si>
    <t>See LSU Health Sciences Center analysis C-2B for additional</t>
  </si>
  <si>
    <t>expenditures of Pennington Biomedical Research Center.</t>
  </si>
  <si>
    <t>PENNINGTON BIOMEDICAL RESEARCH CENTER</t>
  </si>
  <si>
    <t xml:space="preserve">ANALYSIS C-2B                                       ANALYSIS OF CURRENT RESTRICTED FUND EXPENDITURES                                        ANALYSIS C-2B  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</si>
  <si>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</si>
  <si>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</si>
  <si>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</si>
  <si>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</si>
  <si>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</si>
  <si>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</si>
  <si>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</si>
  <si>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</si>
  <si>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</si>
  <si>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</si>
  <si>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</si>
  <si>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</si>
  <si>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</si>
  <si>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</si>
  <si>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</si>
  <si>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</si>
  <si>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</si>
  <si>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</si>
  <si>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</si>
  <si>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</si>
  <si>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</si>
  <si>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Comparative biology</t>
  </si>
  <si>
    <t xml:space="preserve">     Diabetes</t>
  </si>
  <si>
    <t xml:space="preserve">     Diet and heart disease 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</si>
  <si>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</si>
  <si>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</si>
  <si>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</si>
  <si>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 </t>
  </si>
  <si>
    <t xml:space="preserve">     Functional genomics</t>
  </si>
  <si>
    <t xml:space="preserve">     Human genomics </t>
  </si>
  <si>
    <t xml:space="preserve">     Molecular genetics 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</si>
  <si>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</si>
  <si>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</si>
  <si>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</si>
  <si>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</si>
  <si>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</si>
  <si>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</si>
  <si>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</si>
  <si>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Regenerative biology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</si>
  <si>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</si>
  <si>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</si>
  <si>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</si>
  <si>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</si>
  <si>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</si>
  <si>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</si>
  <si>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</si>
  <si>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</si>
  <si>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</si>
  <si>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</si>
  <si>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</si>
  <si>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Endocrinology laboratory</t>
  </si>
  <si>
    <t xml:space="preserve">     Gender and smoking behavior</t>
  </si>
  <si>
    <t xml:space="preserve">     Genetics epidemiology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</si>
  <si>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</si>
  <si>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</si>
  <si>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</si>
  <si>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</si>
  <si>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</si>
  <si>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</si>
  <si>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</si>
  <si>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</si>
  <si>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Skeletal muscle metabolism</t>
  </si>
  <si>
    <t xml:space="preserve">     Division of Education</t>
  </si>
  <si>
    <t xml:space="preserve">     Microscopy core</t>
  </si>
  <si>
    <t xml:space="preserve">     Executive Director </t>
  </si>
  <si>
    <t xml:space="preserve">     Associate Executive Director-administration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</si>
  <si>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</si>
  <si>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</si>
  <si>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</si>
  <si>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</si>
  <si>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</si>
  <si>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</si>
  <si>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Utilities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</si>
  <si>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</si>
  <si>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</si>
  <si>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</si>
  <si>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</si>
  <si>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</si>
  <si>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</si>
  <si>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Nuclear receptor biology</t>
  </si>
  <si>
    <t xml:space="preserve">     Ubiquitin lab</t>
  </si>
  <si>
    <t xml:space="preserve">     Exercise testing</t>
  </si>
  <si>
    <t xml:space="preserve">     Preventive medicine</t>
  </si>
  <si>
    <t xml:space="preserve">     Outpatient clinic unit</t>
  </si>
  <si>
    <t xml:space="preserve">     Nonmandatory transfers for-</t>
  </si>
  <si>
    <t xml:space="preserve">  Transfers</t>
  </si>
  <si>
    <t xml:space="preserve">         Capital improvements</t>
  </si>
  <si>
    <t xml:space="preserve">             Total transfers</t>
  </si>
  <si>
    <t xml:space="preserve">             Total expenditures and transfers</t>
  </si>
  <si>
    <t xml:space="preserve">     Neuroendocrinology laboratory</t>
  </si>
  <si>
    <t xml:space="preserve">     Regulation of gene expression</t>
  </si>
  <si>
    <t>FOR THE YEAR ENDED JUNE 30, 2007</t>
  </si>
  <si>
    <t xml:space="preserve">     Other</t>
  </si>
  <si>
    <t xml:space="preserve">     Sponsored projects administration</t>
  </si>
  <si>
    <t xml:space="preserve">            Total educational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</si>
</sst>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2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6" borderId="0" xfId="42" applyNumberFormat="1" applyFont="1" applyFill="1" applyAlignment="1">
      <alignment vertical="center"/>
    </xf>
    <xf numFmtId="165" fontId="3" fillId="6" borderId="10" xfId="42" applyNumberFormat="1" applyFont="1" applyFill="1" applyBorder="1" applyAlignment="1" applyProtection="1">
      <alignment vertical="center"/>
      <protection/>
    </xf>
    <xf numFmtId="165" fontId="3" fillId="6" borderId="11" xfId="42" applyNumberFormat="1" applyFont="1" applyFill="1" applyBorder="1" applyAlignment="1" applyProtection="1">
      <alignment vertical="center"/>
      <protection/>
    </xf>
    <xf numFmtId="165" fontId="3" fillId="6" borderId="12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vertical="center"/>
      <protection/>
    </xf>
    <xf numFmtId="165" fontId="3" fillId="6" borderId="0" xfId="42" applyNumberFormat="1" applyFont="1" applyFill="1" applyBorder="1" applyAlignment="1" applyProtection="1">
      <alignment vertical="center"/>
      <protection/>
    </xf>
    <xf numFmtId="165" fontId="3" fillId="6" borderId="14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" fillId="6" borderId="0" xfId="42" applyNumberFormat="1" applyFont="1" applyFill="1" applyAlignment="1" applyProtection="1">
      <alignment vertical="center"/>
      <protection/>
    </xf>
    <xf numFmtId="165" fontId="4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 quotePrefix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5" fontId="2" fillId="0" borderId="18" xfId="44" applyNumberFormat="1" applyFont="1" applyFill="1" applyBorder="1" applyAlignment="1" applyProtection="1">
      <alignment vertical="center"/>
      <protection/>
    </xf>
    <xf numFmtId="42" fontId="2" fillId="0" borderId="2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horizontal="center" vertical="center"/>
      <protection/>
    </xf>
    <xf numFmtId="37" fontId="5" fillId="6" borderId="0" xfId="0" applyFont="1" applyFill="1" applyBorder="1" applyAlignment="1">
      <alignment horizontal="center" vertical="center"/>
    </xf>
    <xf numFmtId="37" fontId="5" fillId="6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16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4.57421875" style="9" customWidth="1"/>
    <col min="2" max="2" width="1.57421875" style="9" customWidth="1"/>
    <col min="3" max="3" width="14.57421875" style="9" customWidth="1"/>
    <col min="4" max="4" width="1.57421875" style="9" customWidth="1"/>
    <col min="5" max="5" width="14.57421875" style="9" customWidth="1"/>
    <col min="6" max="6" width="1.57421875" style="9" customWidth="1"/>
    <col min="7" max="7" width="14.57421875" style="9" customWidth="1"/>
    <col min="8" max="8" width="1.57421875" style="9" customWidth="1"/>
    <col min="9" max="9" width="14.57421875" style="9" customWidth="1"/>
    <col min="10" max="10" width="1.57421875" style="9" customWidth="1"/>
    <col min="11" max="11" width="14.57421875" style="9" customWidth="1"/>
    <col min="12" max="12" width="1.57421875" style="9" customWidth="1"/>
    <col min="13" max="13" width="14.57421875" style="9" customWidth="1"/>
    <col min="14" max="14" width="1.57421875" style="9" customWidth="1"/>
    <col min="15" max="15" width="14.57421875" style="9" customWidth="1"/>
    <col min="16" max="16" width="1.57421875" style="9" customWidth="1"/>
    <col min="17" max="17" width="14.57421875" style="9" customWidth="1"/>
    <col min="18" max="21" width="7.57421875" style="9" customWidth="1"/>
    <col min="22" max="16384" width="7.57421875" style="1" customWidth="1"/>
  </cols>
  <sheetData>
    <row r="1" ht="12.75" thickBot="1"/>
    <row r="2" spans="1:21" s="2" customFormat="1" ht="1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10"/>
      <c r="S2" s="10"/>
      <c r="T2" s="10"/>
      <c r="U2" s="10"/>
    </row>
    <row r="3" spans="1:21" s="2" customFormat="1" ht="12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10"/>
      <c r="S3" s="10"/>
      <c r="T3" s="10"/>
      <c r="U3" s="10"/>
    </row>
    <row r="4" spans="1:21" s="2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0"/>
      <c r="S4" s="10"/>
      <c r="T4" s="10"/>
      <c r="U4" s="10"/>
    </row>
    <row r="5" spans="1:21" s="2" customFormat="1" ht="12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10"/>
      <c r="S5" s="10"/>
      <c r="T5" s="10"/>
      <c r="U5" s="10"/>
    </row>
    <row r="6" spans="1:21" s="2" customFormat="1" ht="12">
      <c r="A6" s="31" t="s">
        <v>113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10"/>
      <c r="S6" s="10"/>
      <c r="T6" s="10"/>
      <c r="U6" s="10"/>
    </row>
    <row r="7" spans="1:21" s="2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0"/>
      <c r="S7" s="10"/>
      <c r="T7" s="10"/>
      <c r="U7" s="10"/>
    </row>
    <row r="10" spans="3:17" ht="12">
      <c r="C10" s="34" t="s">
        <v>1</v>
      </c>
      <c r="D10" s="34"/>
      <c r="E10" s="34"/>
      <c r="F10" s="34"/>
      <c r="G10" s="34"/>
      <c r="H10" s="34"/>
      <c r="I10" s="34"/>
      <c r="M10" s="14" t="s">
        <v>2</v>
      </c>
      <c r="N10" s="14"/>
      <c r="O10" s="14"/>
      <c r="P10" s="14"/>
      <c r="Q10" s="14"/>
    </row>
    <row r="11" ht="12">
      <c r="Q11" s="15" t="s">
        <v>3</v>
      </c>
    </row>
    <row r="12" spans="13:17" ht="12">
      <c r="M12" s="15" t="s">
        <v>4</v>
      </c>
      <c r="Q12" s="15" t="s">
        <v>5</v>
      </c>
    </row>
    <row r="13" spans="3:17" ht="12">
      <c r="C13" s="16" t="s">
        <v>6</v>
      </c>
      <c r="D13" s="17"/>
      <c r="E13" s="16" t="s">
        <v>7</v>
      </c>
      <c r="F13" s="17"/>
      <c r="G13" s="16" t="s">
        <v>8</v>
      </c>
      <c r="H13" s="17"/>
      <c r="I13" s="16" t="s">
        <v>9</v>
      </c>
      <c r="J13" s="17"/>
      <c r="K13" s="16" t="s">
        <v>10</v>
      </c>
      <c r="L13" s="17"/>
      <c r="M13" s="16" t="s">
        <v>11</v>
      </c>
      <c r="N13" s="17"/>
      <c r="O13" s="16" t="s">
        <v>12</v>
      </c>
      <c r="P13" s="17"/>
      <c r="Q13" s="16" t="s">
        <v>13</v>
      </c>
    </row>
    <row r="14" spans="1:21" s="21" customFormat="1" ht="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1" customFormat="1" ht="13.5" customHeight="1">
      <c r="A15" s="19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21" customFormat="1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21" customFormat="1" ht="13.5" customHeight="1">
      <c r="A17" s="19" t="s">
        <v>22</v>
      </c>
      <c r="B17" s="20" t="s">
        <v>14</v>
      </c>
      <c r="C17" s="19" t="s">
        <v>14</v>
      </c>
      <c r="D17" s="19"/>
      <c r="E17" s="19" t="s">
        <v>14</v>
      </c>
      <c r="F17" s="19" t="s">
        <v>14</v>
      </c>
      <c r="G17" s="19" t="s">
        <v>14</v>
      </c>
      <c r="H17" s="19" t="s">
        <v>14</v>
      </c>
      <c r="I17" s="19" t="s">
        <v>14</v>
      </c>
      <c r="J17" s="19" t="s">
        <v>14</v>
      </c>
      <c r="K17" s="19" t="s">
        <v>14</v>
      </c>
      <c r="L17" s="19" t="s">
        <v>14</v>
      </c>
      <c r="M17" s="19" t="s">
        <v>14</v>
      </c>
      <c r="N17" s="19" t="s">
        <v>14</v>
      </c>
      <c r="O17" s="19" t="s">
        <v>14</v>
      </c>
      <c r="P17" s="19" t="s">
        <v>14</v>
      </c>
      <c r="Q17" s="19" t="s">
        <v>14</v>
      </c>
      <c r="R17" s="19"/>
      <c r="S17" s="19"/>
      <c r="T17" s="19"/>
      <c r="U17" s="19"/>
    </row>
    <row r="18" spans="1:21" s="21" customFormat="1" ht="13.5" customHeight="1">
      <c r="A18" s="19" t="s">
        <v>27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1" customFormat="1" ht="13.5" customHeight="1">
      <c r="A19" s="19" t="s">
        <v>37</v>
      </c>
      <c r="B19" s="20"/>
      <c r="C19" s="27">
        <v>0</v>
      </c>
      <c r="D19" s="19"/>
      <c r="E19" s="27">
        <v>0</v>
      </c>
      <c r="F19" s="19"/>
      <c r="G19" s="27">
        <v>128136</v>
      </c>
      <c r="H19" s="19"/>
      <c r="I19" s="27">
        <v>36940</v>
      </c>
      <c r="J19" s="19"/>
      <c r="K19" s="27">
        <f>IF(SUM(C19:I19)=SUM(M19:Q19),SUM(M19:Q19),SUM(M19:Q19)-SUM(C19:I19))</f>
        <v>165076</v>
      </c>
      <c r="L19" s="19"/>
      <c r="M19" s="27">
        <v>145573</v>
      </c>
      <c r="N19" s="19"/>
      <c r="O19" s="27">
        <v>19503</v>
      </c>
      <c r="P19" s="19"/>
      <c r="Q19" s="27">
        <v>0</v>
      </c>
      <c r="R19" s="19"/>
      <c r="S19" s="19"/>
      <c r="T19" s="19"/>
      <c r="U19" s="19"/>
    </row>
    <row r="20" spans="1:21" s="21" customFormat="1" ht="13.5" customHeight="1">
      <c r="A20" s="19" t="s">
        <v>38</v>
      </c>
      <c r="B20" s="20"/>
      <c r="C20" s="19">
        <v>0</v>
      </c>
      <c r="D20" s="19"/>
      <c r="E20" s="19">
        <v>0</v>
      </c>
      <c r="F20" s="19"/>
      <c r="G20" s="19">
        <v>0</v>
      </c>
      <c r="H20" s="19"/>
      <c r="I20" s="19">
        <v>160510</v>
      </c>
      <c r="J20" s="19"/>
      <c r="K20" s="19">
        <f>IF(SUM(C20:I20)=SUM(M20:Q20),SUM(M20:Q20),SUM(M20:Q20)-SUM(C20:I20))</f>
        <v>160510</v>
      </c>
      <c r="L20" s="19"/>
      <c r="M20" s="19">
        <v>0</v>
      </c>
      <c r="N20" s="19"/>
      <c r="O20" s="19">
        <v>160510</v>
      </c>
      <c r="P20" s="19"/>
      <c r="Q20" s="19">
        <v>0</v>
      </c>
      <c r="R20" s="19"/>
      <c r="S20" s="19"/>
      <c r="T20" s="19"/>
      <c r="U20" s="19"/>
    </row>
    <row r="21" spans="1:21" s="21" customFormat="1" ht="13.5" customHeight="1">
      <c r="A21" s="19" t="s">
        <v>39</v>
      </c>
      <c r="B21" s="20"/>
      <c r="C21" s="19">
        <v>67116</v>
      </c>
      <c r="D21" s="19"/>
      <c r="E21" s="19">
        <v>756985</v>
      </c>
      <c r="F21" s="19"/>
      <c r="G21" s="19">
        <v>30847</v>
      </c>
      <c r="H21" s="19"/>
      <c r="I21" s="19">
        <v>0</v>
      </c>
      <c r="J21" s="19"/>
      <c r="K21" s="19">
        <f aca="true" t="shared" si="0" ref="K21:K86">IF(SUM(C21:I21)=SUM(M21:Q21),SUM(M21:Q21),SUM(M21:Q21)-SUM(C21:I21))</f>
        <v>854948</v>
      </c>
      <c r="L21" s="19"/>
      <c r="M21" s="19">
        <v>472105</v>
      </c>
      <c r="N21" s="19"/>
      <c r="O21" s="19">
        <v>144087</v>
      </c>
      <c r="P21" s="19"/>
      <c r="Q21" s="19">
        <v>238756</v>
      </c>
      <c r="R21" s="19"/>
      <c r="S21" s="19"/>
      <c r="T21" s="19"/>
      <c r="U21" s="19"/>
    </row>
    <row r="22" spans="1:21" s="21" customFormat="1" ht="13.5" customHeight="1">
      <c r="A22" s="19" t="s">
        <v>40</v>
      </c>
      <c r="B22" s="20"/>
      <c r="C22" s="19">
        <v>0</v>
      </c>
      <c r="D22" s="19"/>
      <c r="E22" s="19">
        <v>503047</v>
      </c>
      <c r="F22" s="19"/>
      <c r="G22" s="19">
        <v>99186</v>
      </c>
      <c r="H22" s="19"/>
      <c r="I22" s="19">
        <v>0</v>
      </c>
      <c r="J22" s="19"/>
      <c r="K22" s="19">
        <f t="shared" si="0"/>
        <v>602233</v>
      </c>
      <c r="L22" s="19"/>
      <c r="M22" s="19">
        <v>342668</v>
      </c>
      <c r="N22" s="19"/>
      <c r="O22" s="19">
        <f>85789+1</f>
        <v>85790</v>
      </c>
      <c r="P22" s="19"/>
      <c r="Q22" s="19">
        <v>173775</v>
      </c>
      <c r="R22" s="19"/>
      <c r="S22" s="19"/>
      <c r="T22" s="19"/>
      <c r="U22" s="19"/>
    </row>
    <row r="23" spans="1:21" s="21" customFormat="1" ht="13.5" customHeight="1">
      <c r="A23" s="19" t="s">
        <v>41</v>
      </c>
      <c r="B23" s="20"/>
      <c r="C23" s="19">
        <v>0</v>
      </c>
      <c r="D23" s="19"/>
      <c r="E23" s="19">
        <v>55017</v>
      </c>
      <c r="F23" s="19"/>
      <c r="G23" s="19">
        <v>0</v>
      </c>
      <c r="H23" s="19"/>
      <c r="I23" s="19">
        <v>0</v>
      </c>
      <c r="J23" s="19"/>
      <c r="K23" s="19">
        <f t="shared" si="0"/>
        <v>55017</v>
      </c>
      <c r="L23" s="19"/>
      <c r="M23" s="19">
        <v>47038</v>
      </c>
      <c r="N23" s="19"/>
      <c r="O23" s="19">
        <f>-9612+1</f>
        <v>-9611</v>
      </c>
      <c r="P23" s="19"/>
      <c r="Q23" s="19">
        <v>17590</v>
      </c>
      <c r="R23" s="19"/>
      <c r="S23" s="19"/>
      <c r="T23" s="19"/>
      <c r="U23" s="19"/>
    </row>
    <row r="24" spans="1:21" s="21" customFormat="1" ht="13.5" customHeight="1">
      <c r="A24" s="19" t="s">
        <v>42</v>
      </c>
      <c r="B24" s="20"/>
      <c r="C24" s="19">
        <v>0</v>
      </c>
      <c r="D24" s="19"/>
      <c r="E24" s="19">
        <v>433231</v>
      </c>
      <c r="F24" s="19"/>
      <c r="G24" s="19">
        <v>54996</v>
      </c>
      <c r="H24" s="19"/>
      <c r="I24" s="19">
        <v>0</v>
      </c>
      <c r="J24" s="19"/>
      <c r="K24" s="19">
        <f t="shared" si="0"/>
        <v>488227</v>
      </c>
      <c r="L24" s="19"/>
      <c r="M24" s="19">
        <v>271114</v>
      </c>
      <c r="N24" s="19"/>
      <c r="O24" s="19">
        <v>80841</v>
      </c>
      <c r="P24" s="19"/>
      <c r="Q24" s="19">
        <v>136272</v>
      </c>
      <c r="R24" s="19"/>
      <c r="S24" s="19"/>
      <c r="T24" s="19"/>
      <c r="U24" s="19"/>
    </row>
    <row r="25" spans="1:21" s="21" customFormat="1" ht="13.5" customHeight="1">
      <c r="A25" s="19" t="s">
        <v>99</v>
      </c>
      <c r="B25" s="20"/>
      <c r="C25" s="19">
        <v>0</v>
      </c>
      <c r="D25" s="19"/>
      <c r="E25" s="19">
        <v>120907</v>
      </c>
      <c r="F25" s="19"/>
      <c r="G25" s="19">
        <v>0</v>
      </c>
      <c r="H25" s="19"/>
      <c r="I25" s="19">
        <v>67662</v>
      </c>
      <c r="J25" s="19"/>
      <c r="K25" s="19">
        <f t="shared" si="0"/>
        <v>188569</v>
      </c>
      <c r="L25" s="19"/>
      <c r="M25" s="19">
        <v>35109</v>
      </c>
      <c r="N25" s="19"/>
      <c r="O25" s="19">
        <v>133798</v>
      </c>
      <c r="P25" s="19"/>
      <c r="Q25" s="19">
        <v>19662</v>
      </c>
      <c r="R25" s="19"/>
      <c r="S25" s="19"/>
      <c r="T25" s="19"/>
      <c r="U25" s="19"/>
    </row>
    <row r="26" spans="1:21" s="21" customFormat="1" ht="13.5" customHeight="1">
      <c r="A26" s="19" t="s">
        <v>43</v>
      </c>
      <c r="B26" s="20"/>
      <c r="C26" s="19">
        <v>0</v>
      </c>
      <c r="D26" s="19"/>
      <c r="E26" s="19">
        <v>31334</v>
      </c>
      <c r="F26" s="19"/>
      <c r="G26" s="19">
        <v>2873</v>
      </c>
      <c r="H26" s="19"/>
      <c r="I26" s="19">
        <v>0</v>
      </c>
      <c r="J26" s="19"/>
      <c r="K26" s="19">
        <f t="shared" si="0"/>
        <v>34207</v>
      </c>
      <c r="L26" s="19"/>
      <c r="M26" s="19">
        <v>0</v>
      </c>
      <c r="N26" s="19"/>
      <c r="O26" s="19">
        <v>34207</v>
      </c>
      <c r="P26" s="19"/>
      <c r="Q26" s="19">
        <v>0</v>
      </c>
      <c r="R26" s="19"/>
      <c r="S26" s="19"/>
      <c r="T26" s="19"/>
      <c r="U26" s="19"/>
    </row>
    <row r="27" spans="1:21" s="21" customFormat="1" ht="13.5" customHeight="1">
      <c r="A27" s="19" t="s">
        <v>44</v>
      </c>
      <c r="B27" s="20"/>
      <c r="C27" s="19">
        <v>0</v>
      </c>
      <c r="D27" s="19"/>
      <c r="E27" s="19">
        <v>238075</v>
      </c>
      <c r="F27" s="19"/>
      <c r="G27" s="19">
        <v>302612</v>
      </c>
      <c r="H27" s="19"/>
      <c r="I27" s="19">
        <v>8247</v>
      </c>
      <c r="J27" s="19"/>
      <c r="K27" s="19">
        <f t="shared" si="0"/>
        <v>548934</v>
      </c>
      <c r="L27" s="19"/>
      <c r="M27" s="19">
        <v>275448</v>
      </c>
      <c r="N27" s="19"/>
      <c r="O27" s="19">
        <v>178244</v>
      </c>
      <c r="P27" s="19"/>
      <c r="Q27" s="19">
        <v>95242</v>
      </c>
      <c r="R27" s="19"/>
      <c r="S27" s="19"/>
      <c r="T27" s="19"/>
      <c r="U27" s="19"/>
    </row>
    <row r="28" spans="1:21" s="21" customFormat="1" ht="13.5" customHeight="1">
      <c r="A28" s="19" t="s">
        <v>45</v>
      </c>
      <c r="B28" s="20" t="s">
        <v>14</v>
      </c>
      <c r="C28" s="19">
        <v>0</v>
      </c>
      <c r="D28" s="19"/>
      <c r="E28" s="19">
        <v>102009</v>
      </c>
      <c r="F28" s="19"/>
      <c r="G28" s="19">
        <v>51478</v>
      </c>
      <c r="H28" s="19"/>
      <c r="I28" s="19">
        <v>0</v>
      </c>
      <c r="J28" s="19"/>
      <c r="K28" s="19">
        <f t="shared" si="0"/>
        <v>153487</v>
      </c>
      <c r="L28" s="19"/>
      <c r="M28" s="19">
        <v>104570</v>
      </c>
      <c r="N28" s="19"/>
      <c r="O28" s="19">
        <v>-407</v>
      </c>
      <c r="P28" s="19"/>
      <c r="Q28" s="19">
        <v>49324</v>
      </c>
      <c r="R28" s="19"/>
      <c r="S28" s="19"/>
      <c r="T28" s="19"/>
      <c r="U28" s="19"/>
    </row>
    <row r="29" spans="1:21" s="21" customFormat="1" ht="13.5" customHeight="1">
      <c r="A29" s="19" t="s">
        <v>46</v>
      </c>
      <c r="B29" s="20"/>
      <c r="C29" s="19">
        <v>9413</v>
      </c>
      <c r="D29" s="19"/>
      <c r="E29" s="19">
        <v>258794</v>
      </c>
      <c r="F29" s="19"/>
      <c r="G29" s="19">
        <v>0</v>
      </c>
      <c r="H29" s="19"/>
      <c r="I29" s="19">
        <v>0</v>
      </c>
      <c r="J29" s="19"/>
      <c r="K29" s="19">
        <f t="shared" si="0"/>
        <v>268207</v>
      </c>
      <c r="L29" s="19"/>
      <c r="M29" s="19">
        <v>164793</v>
      </c>
      <c r="N29" s="19"/>
      <c r="O29" s="19">
        <v>20160</v>
      </c>
      <c r="P29" s="19"/>
      <c r="Q29" s="19">
        <v>83254</v>
      </c>
      <c r="R29" s="19"/>
      <c r="S29" s="19"/>
      <c r="T29" s="19"/>
      <c r="U29" s="19"/>
    </row>
    <row r="30" spans="1:21" s="21" customFormat="1" ht="13.5" customHeight="1">
      <c r="A30" s="19" t="s">
        <v>47</v>
      </c>
      <c r="B30" s="20"/>
      <c r="C30" s="19">
        <v>0</v>
      </c>
      <c r="D30" s="19"/>
      <c r="E30" s="19">
        <v>336858</v>
      </c>
      <c r="F30" s="19"/>
      <c r="G30" s="19">
        <v>0</v>
      </c>
      <c r="H30" s="19"/>
      <c r="I30" s="19">
        <v>888</v>
      </c>
      <c r="J30" s="19"/>
      <c r="K30" s="19">
        <f t="shared" si="0"/>
        <v>337746</v>
      </c>
      <c r="L30" s="19"/>
      <c r="M30" s="19">
        <v>125411</v>
      </c>
      <c r="N30" s="19"/>
      <c r="O30" s="19">
        <v>105162</v>
      </c>
      <c r="P30" s="19"/>
      <c r="Q30" s="19">
        <v>107173</v>
      </c>
      <c r="R30" s="19"/>
      <c r="S30" s="19"/>
      <c r="T30" s="19"/>
      <c r="U30" s="19"/>
    </row>
    <row r="31" spans="1:21" s="21" customFormat="1" ht="13.5" customHeight="1">
      <c r="A31" s="19" t="s">
        <v>48</v>
      </c>
      <c r="B31" s="20"/>
      <c r="C31" s="19">
        <v>0</v>
      </c>
      <c r="D31" s="19"/>
      <c r="E31" s="19">
        <v>226403</v>
      </c>
      <c r="F31" s="19"/>
      <c r="G31" s="19">
        <v>68093</v>
      </c>
      <c r="H31" s="19"/>
      <c r="I31" s="19">
        <v>1688</v>
      </c>
      <c r="J31" s="19"/>
      <c r="K31" s="19">
        <f t="shared" si="0"/>
        <v>296184</v>
      </c>
      <c r="L31" s="19"/>
      <c r="M31" s="19">
        <v>233883</v>
      </c>
      <c r="N31" s="19"/>
      <c r="O31" s="19">
        <f>27101+1</f>
        <v>27102</v>
      </c>
      <c r="P31" s="19"/>
      <c r="Q31" s="19">
        <v>35199</v>
      </c>
      <c r="R31" s="19"/>
      <c r="S31" s="19"/>
      <c r="T31" s="19"/>
      <c r="U31" s="19"/>
    </row>
    <row r="32" spans="1:21" s="21" customFormat="1" ht="13.5" customHeight="1">
      <c r="A32" s="19" t="s">
        <v>49</v>
      </c>
      <c r="B32" s="20" t="s">
        <v>14</v>
      </c>
      <c r="C32" s="19">
        <v>0</v>
      </c>
      <c r="D32" s="19"/>
      <c r="E32" s="19">
        <v>226917</v>
      </c>
      <c r="F32" s="19"/>
      <c r="G32" s="19">
        <v>0</v>
      </c>
      <c r="H32" s="19"/>
      <c r="I32" s="19">
        <v>0</v>
      </c>
      <c r="J32" s="19"/>
      <c r="K32" s="19">
        <f t="shared" si="0"/>
        <v>226917</v>
      </c>
      <c r="L32" s="19"/>
      <c r="M32" s="19">
        <v>109032</v>
      </c>
      <c r="N32" s="19"/>
      <c r="O32" s="19">
        <v>45333</v>
      </c>
      <c r="P32" s="19"/>
      <c r="Q32" s="19">
        <v>72552</v>
      </c>
      <c r="R32" s="19"/>
      <c r="S32" s="19"/>
      <c r="T32" s="19"/>
      <c r="U32" s="19"/>
    </row>
    <row r="33" spans="1:21" s="21" customFormat="1" ht="13.5" customHeight="1">
      <c r="A33" s="19" t="s">
        <v>50</v>
      </c>
      <c r="B33" s="20"/>
      <c r="C33" s="19">
        <v>0</v>
      </c>
      <c r="D33" s="19"/>
      <c r="E33" s="19">
        <v>389148</v>
      </c>
      <c r="F33" s="19"/>
      <c r="G33" s="19">
        <v>0</v>
      </c>
      <c r="H33" s="19"/>
      <c r="I33" s="19">
        <v>740</v>
      </c>
      <c r="J33" s="19"/>
      <c r="K33" s="19">
        <f t="shared" si="0"/>
        <v>389888</v>
      </c>
      <c r="L33" s="19"/>
      <c r="M33" s="19">
        <v>169724</v>
      </c>
      <c r="N33" s="19"/>
      <c r="O33" s="19">
        <f>95743-1</f>
        <v>95742</v>
      </c>
      <c r="P33" s="19"/>
      <c r="Q33" s="19">
        <v>124422</v>
      </c>
      <c r="R33" s="19"/>
      <c r="S33" s="19"/>
      <c r="T33" s="19"/>
      <c r="U33" s="19"/>
    </row>
    <row r="34" spans="1:21" s="21" customFormat="1" ht="13.5" customHeight="1">
      <c r="A34" s="19" t="s">
        <v>51</v>
      </c>
      <c r="B34" s="20" t="s">
        <v>14</v>
      </c>
      <c r="C34" s="19">
        <v>0</v>
      </c>
      <c r="D34" s="19"/>
      <c r="E34" s="19">
        <v>821559</v>
      </c>
      <c r="F34" s="19"/>
      <c r="G34" s="19">
        <v>12225</v>
      </c>
      <c r="H34" s="19"/>
      <c r="I34" s="19">
        <v>24263</v>
      </c>
      <c r="J34" s="19"/>
      <c r="K34" s="19">
        <f t="shared" si="0"/>
        <v>858047</v>
      </c>
      <c r="L34" s="19"/>
      <c r="M34" s="19">
        <v>307007</v>
      </c>
      <c r="N34" s="19"/>
      <c r="O34" s="19">
        <v>346055</v>
      </c>
      <c r="P34" s="19"/>
      <c r="Q34" s="19">
        <v>204985</v>
      </c>
      <c r="R34" s="19"/>
      <c r="S34" s="19"/>
      <c r="T34" s="19"/>
      <c r="U34" s="19"/>
    </row>
    <row r="35" spans="1:21" s="21" customFormat="1" ht="13.5" customHeight="1">
      <c r="A35" s="19" t="s">
        <v>100</v>
      </c>
      <c r="B35" s="20" t="s">
        <v>14</v>
      </c>
      <c r="C35" s="19">
        <v>0</v>
      </c>
      <c r="D35" s="19"/>
      <c r="E35" s="19">
        <v>11890</v>
      </c>
      <c r="F35" s="19"/>
      <c r="G35" s="19">
        <v>226688</v>
      </c>
      <c r="H35" s="19"/>
      <c r="I35" s="19">
        <v>0</v>
      </c>
      <c r="J35" s="19"/>
      <c r="K35" s="19">
        <f t="shared" si="0"/>
        <v>238578</v>
      </c>
      <c r="L35" s="19"/>
      <c r="M35" s="19">
        <v>136052</v>
      </c>
      <c r="N35" s="19"/>
      <c r="O35" s="19">
        <f>98724+1</f>
        <v>98725</v>
      </c>
      <c r="P35" s="19"/>
      <c r="Q35" s="19">
        <v>3801</v>
      </c>
      <c r="R35" s="19"/>
      <c r="S35" s="19"/>
      <c r="T35" s="19"/>
      <c r="U35" s="19"/>
    </row>
    <row r="36" spans="1:21" s="21" customFormat="1" ht="13.5" customHeight="1">
      <c r="A36" s="19" t="s">
        <v>52</v>
      </c>
      <c r="B36" s="20" t="s">
        <v>14</v>
      </c>
      <c r="C36" s="19">
        <v>0</v>
      </c>
      <c r="D36" s="19"/>
      <c r="E36" s="19">
        <v>856194</v>
      </c>
      <c r="F36" s="19"/>
      <c r="G36" s="19">
        <v>67167</v>
      </c>
      <c r="H36" s="19"/>
      <c r="I36" s="19">
        <v>5726</v>
      </c>
      <c r="J36" s="19"/>
      <c r="K36" s="19">
        <f t="shared" si="0"/>
        <v>929087</v>
      </c>
      <c r="L36" s="19"/>
      <c r="M36" s="19">
        <v>436291</v>
      </c>
      <c r="N36" s="19"/>
      <c r="O36" s="19">
        <f>229877-1</f>
        <v>229876</v>
      </c>
      <c r="P36" s="19"/>
      <c r="Q36" s="19">
        <v>262920</v>
      </c>
      <c r="R36" s="19"/>
      <c r="S36" s="19"/>
      <c r="T36" s="19"/>
      <c r="U36" s="19"/>
    </row>
    <row r="37" spans="1:21" s="21" customFormat="1" ht="13.5" customHeight="1">
      <c r="A37" s="19" t="s">
        <v>53</v>
      </c>
      <c r="B37" s="20"/>
      <c r="C37" s="19">
        <v>0</v>
      </c>
      <c r="D37" s="19"/>
      <c r="E37" s="19">
        <v>168557</v>
      </c>
      <c r="F37" s="19"/>
      <c r="G37" s="19">
        <v>43266</v>
      </c>
      <c r="H37" s="19"/>
      <c r="I37" s="19">
        <v>0</v>
      </c>
      <c r="J37" s="19"/>
      <c r="K37" s="19">
        <f t="shared" si="0"/>
        <v>211823</v>
      </c>
      <c r="L37" s="19"/>
      <c r="M37" s="19">
        <v>138975</v>
      </c>
      <c r="N37" s="19"/>
      <c r="O37" s="19">
        <v>18956</v>
      </c>
      <c r="P37" s="19"/>
      <c r="Q37" s="19">
        <v>53892</v>
      </c>
      <c r="R37" s="19"/>
      <c r="S37" s="19"/>
      <c r="T37" s="19"/>
      <c r="U37" s="19"/>
    </row>
    <row r="38" spans="1:21" s="21" customFormat="1" ht="13.5" customHeight="1">
      <c r="A38" s="19" t="s">
        <v>54</v>
      </c>
      <c r="B38" s="20"/>
      <c r="C38" s="19">
        <v>0</v>
      </c>
      <c r="D38" s="19"/>
      <c r="E38" s="19">
        <v>215635</v>
      </c>
      <c r="F38" s="19"/>
      <c r="G38" s="19">
        <v>166400</v>
      </c>
      <c r="H38" s="19"/>
      <c r="I38" s="19">
        <v>8600</v>
      </c>
      <c r="J38" s="19"/>
      <c r="K38" s="19">
        <f t="shared" si="0"/>
        <v>390635</v>
      </c>
      <c r="L38" s="19"/>
      <c r="M38" s="19">
        <v>197852</v>
      </c>
      <c r="N38" s="19"/>
      <c r="O38" s="19">
        <v>104456</v>
      </c>
      <c r="P38" s="19"/>
      <c r="Q38" s="19">
        <v>88327</v>
      </c>
      <c r="R38" s="19"/>
      <c r="S38" s="19"/>
      <c r="T38" s="19"/>
      <c r="U38" s="19"/>
    </row>
    <row r="39" spans="1:21" s="21" customFormat="1" ht="13.5" customHeight="1">
      <c r="A39" s="19" t="s">
        <v>111</v>
      </c>
      <c r="B39" s="20"/>
      <c r="C39" s="19">
        <v>0</v>
      </c>
      <c r="D39" s="19"/>
      <c r="E39" s="19">
        <v>0</v>
      </c>
      <c r="F39" s="19"/>
      <c r="G39" s="19">
        <v>0</v>
      </c>
      <c r="H39" s="19"/>
      <c r="I39" s="19">
        <v>10</v>
      </c>
      <c r="J39" s="19"/>
      <c r="K39" s="19">
        <f>IF(SUM(C39:I39)=SUM(M39:Q39),SUM(M39:Q39),SUM(M39:Q39)-SUM(C39:I39))</f>
        <v>10</v>
      </c>
      <c r="L39" s="19"/>
      <c r="M39" s="19">
        <v>0</v>
      </c>
      <c r="N39" s="19"/>
      <c r="O39" s="19">
        <v>10</v>
      </c>
      <c r="P39" s="19"/>
      <c r="Q39" s="19">
        <v>0</v>
      </c>
      <c r="R39" s="19"/>
      <c r="S39" s="19"/>
      <c r="T39" s="19"/>
      <c r="U39" s="19"/>
    </row>
    <row r="40" spans="1:21" s="21" customFormat="1" ht="13.5" customHeight="1">
      <c r="A40" s="19" t="s">
        <v>55</v>
      </c>
      <c r="B40" s="20"/>
      <c r="C40" s="19">
        <v>9250</v>
      </c>
      <c r="D40" s="19"/>
      <c r="E40" s="19">
        <v>1102510</v>
      </c>
      <c r="F40" s="19"/>
      <c r="G40" s="19">
        <v>165043</v>
      </c>
      <c r="H40" s="19"/>
      <c r="I40" s="19">
        <v>3825</v>
      </c>
      <c r="J40" s="19"/>
      <c r="K40" s="19">
        <f t="shared" si="0"/>
        <v>1280628</v>
      </c>
      <c r="L40" s="19"/>
      <c r="M40" s="19">
        <v>778164</v>
      </c>
      <c r="N40" s="19"/>
      <c r="O40" s="19">
        <v>156962</v>
      </c>
      <c r="P40" s="19"/>
      <c r="Q40" s="19">
        <v>345502</v>
      </c>
      <c r="R40" s="19"/>
      <c r="S40" s="19"/>
      <c r="T40" s="19"/>
      <c r="U40" s="19"/>
    </row>
    <row r="41" spans="1:21" s="21" customFormat="1" ht="13.5" customHeight="1">
      <c r="A41" s="19" t="s">
        <v>56</v>
      </c>
      <c r="B41" s="20"/>
      <c r="C41" s="19">
        <v>0</v>
      </c>
      <c r="D41" s="19"/>
      <c r="E41" s="19">
        <v>301211</v>
      </c>
      <c r="F41" s="19"/>
      <c r="G41" s="19">
        <v>24021</v>
      </c>
      <c r="H41" s="19"/>
      <c r="I41" s="19">
        <v>0</v>
      </c>
      <c r="J41" s="19"/>
      <c r="K41" s="19">
        <f t="shared" si="0"/>
        <v>325232</v>
      </c>
      <c r="L41" s="19"/>
      <c r="M41" s="19">
        <v>159847</v>
      </c>
      <c r="N41" s="19"/>
      <c r="O41" s="19">
        <f>69080-1</f>
        <v>69079</v>
      </c>
      <c r="P41" s="19"/>
      <c r="Q41" s="19">
        <v>96306</v>
      </c>
      <c r="R41" s="19"/>
      <c r="S41" s="19"/>
      <c r="T41" s="19"/>
      <c r="U41" s="19"/>
    </row>
    <row r="42" spans="1:21" s="21" customFormat="1" ht="13.5" customHeight="1">
      <c r="A42" s="19" t="s">
        <v>101</v>
      </c>
      <c r="B42" s="20"/>
      <c r="C42" s="19">
        <v>0</v>
      </c>
      <c r="D42" s="19"/>
      <c r="E42" s="19">
        <v>0</v>
      </c>
      <c r="F42" s="19"/>
      <c r="G42" s="19">
        <v>149357</v>
      </c>
      <c r="H42" s="19"/>
      <c r="I42" s="19">
        <v>79081</v>
      </c>
      <c r="J42" s="19"/>
      <c r="K42" s="19">
        <f t="shared" si="0"/>
        <v>228438</v>
      </c>
      <c r="L42" s="19"/>
      <c r="M42" s="19">
        <v>126886</v>
      </c>
      <c r="N42" s="19"/>
      <c r="O42" s="19">
        <v>101552</v>
      </c>
      <c r="P42" s="19"/>
      <c r="Q42" s="19">
        <v>0</v>
      </c>
      <c r="R42" s="19"/>
      <c r="S42" s="19"/>
      <c r="T42" s="19"/>
      <c r="U42" s="19"/>
    </row>
    <row r="43" spans="1:21" s="21" customFormat="1" ht="13.5" customHeight="1">
      <c r="A43" s="19" t="s">
        <v>57</v>
      </c>
      <c r="B43" s="20"/>
      <c r="C43" s="19">
        <v>0</v>
      </c>
      <c r="D43" s="19"/>
      <c r="E43" s="19">
        <v>543267</v>
      </c>
      <c r="F43" s="19"/>
      <c r="G43" s="19">
        <v>5259</v>
      </c>
      <c r="H43" s="19"/>
      <c r="I43" s="19">
        <v>3448</v>
      </c>
      <c r="J43" s="19"/>
      <c r="K43" s="19">
        <f t="shared" si="0"/>
        <v>551974</v>
      </c>
      <c r="L43" s="19"/>
      <c r="M43" s="19">
        <v>324664</v>
      </c>
      <c r="N43" s="19"/>
      <c r="O43" s="19">
        <f>54538+1</f>
        <v>54539</v>
      </c>
      <c r="P43" s="19"/>
      <c r="Q43" s="19">
        <v>172771</v>
      </c>
      <c r="R43" s="19"/>
      <c r="S43" s="19"/>
      <c r="T43" s="19"/>
      <c r="U43" s="19"/>
    </row>
    <row r="44" spans="1:21" s="21" customFormat="1" ht="13.5" customHeight="1">
      <c r="A44" s="19" t="s">
        <v>58</v>
      </c>
      <c r="B44" s="20"/>
      <c r="C44" s="19">
        <v>0</v>
      </c>
      <c r="D44" s="19"/>
      <c r="E44" s="19">
        <v>0</v>
      </c>
      <c r="F44" s="19"/>
      <c r="G44" s="19">
        <v>457614</v>
      </c>
      <c r="H44" s="19"/>
      <c r="I44" s="19">
        <v>37200</v>
      </c>
      <c r="J44" s="19"/>
      <c r="K44" s="19">
        <f t="shared" si="0"/>
        <v>494814</v>
      </c>
      <c r="L44" s="19"/>
      <c r="M44" s="19">
        <v>307522</v>
      </c>
      <c r="N44" s="19"/>
      <c r="O44" s="19">
        <v>187292</v>
      </c>
      <c r="P44" s="19"/>
      <c r="Q44" s="19">
        <v>0</v>
      </c>
      <c r="R44" s="19"/>
      <c r="S44" s="19"/>
      <c r="T44" s="19"/>
      <c r="U44" s="19"/>
    </row>
    <row r="45" spans="1:21" s="21" customFormat="1" ht="13.5" customHeight="1">
      <c r="A45" s="19" t="s">
        <v>59</v>
      </c>
      <c r="B45" s="20"/>
      <c r="C45" s="19">
        <v>0</v>
      </c>
      <c r="D45" s="19"/>
      <c r="E45" s="19">
        <v>214163</v>
      </c>
      <c r="F45" s="19"/>
      <c r="G45" s="19">
        <v>0</v>
      </c>
      <c r="H45" s="19"/>
      <c r="I45" s="19">
        <v>0</v>
      </c>
      <c r="J45" s="19"/>
      <c r="K45" s="19">
        <f t="shared" si="0"/>
        <v>214163</v>
      </c>
      <c r="L45" s="19"/>
      <c r="M45" s="19">
        <v>84160</v>
      </c>
      <c r="N45" s="19"/>
      <c r="O45" s="19">
        <f>90231+1</f>
        <v>90232</v>
      </c>
      <c r="P45" s="19"/>
      <c r="Q45" s="19">
        <v>39771</v>
      </c>
      <c r="R45" s="19"/>
      <c r="S45" s="19"/>
      <c r="T45" s="19"/>
      <c r="U45" s="19"/>
    </row>
    <row r="46" spans="1:21" s="21" customFormat="1" ht="13.5" customHeight="1">
      <c r="A46" s="19" t="s">
        <v>60</v>
      </c>
      <c r="B46" s="20"/>
      <c r="C46" s="19">
        <v>0</v>
      </c>
      <c r="D46" s="19"/>
      <c r="E46" s="19">
        <v>219571</v>
      </c>
      <c r="F46" s="19"/>
      <c r="G46" s="19">
        <v>20277</v>
      </c>
      <c r="H46" s="19"/>
      <c r="I46" s="19">
        <v>0</v>
      </c>
      <c r="J46" s="19"/>
      <c r="K46" s="19">
        <f t="shared" si="0"/>
        <v>239848</v>
      </c>
      <c r="L46" s="19"/>
      <c r="M46" s="19">
        <v>108927</v>
      </c>
      <c r="N46" s="19"/>
      <c r="O46" s="19">
        <f>60719-1</f>
        <v>60718</v>
      </c>
      <c r="P46" s="19"/>
      <c r="Q46" s="19">
        <v>70203</v>
      </c>
      <c r="R46" s="19"/>
      <c r="S46" s="19"/>
      <c r="T46" s="19"/>
      <c r="U46" s="19"/>
    </row>
    <row r="47" spans="1:21" s="21" customFormat="1" ht="13.5" customHeight="1">
      <c r="A47" s="19" t="s">
        <v>112</v>
      </c>
      <c r="B47" s="20"/>
      <c r="C47" s="19">
        <v>0</v>
      </c>
      <c r="D47" s="19"/>
      <c r="E47" s="19">
        <v>63989</v>
      </c>
      <c r="F47" s="19"/>
      <c r="G47" s="19">
        <v>96334</v>
      </c>
      <c r="H47" s="19"/>
      <c r="I47" s="19">
        <v>0</v>
      </c>
      <c r="J47" s="19"/>
      <c r="K47" s="19">
        <f>IF(SUM(C47:I47)=SUM(M47:Q47),SUM(M47:Q47),SUM(M47:Q47)-SUM(C47:I47))</f>
        <v>160323</v>
      </c>
      <c r="L47" s="19"/>
      <c r="M47" s="19">
        <v>78656</v>
      </c>
      <c r="N47" s="19"/>
      <c r="O47" s="19">
        <v>61208</v>
      </c>
      <c r="P47" s="19"/>
      <c r="Q47" s="19">
        <v>20459</v>
      </c>
      <c r="R47" s="19"/>
      <c r="S47" s="19"/>
      <c r="T47" s="19"/>
      <c r="U47" s="19"/>
    </row>
    <row r="48" spans="1:21" s="21" customFormat="1" ht="13.5" customHeight="1">
      <c r="A48" s="19" t="s">
        <v>61</v>
      </c>
      <c r="B48" s="20"/>
      <c r="C48" s="19">
        <v>0</v>
      </c>
      <c r="D48" s="19"/>
      <c r="E48" s="19">
        <v>6130</v>
      </c>
      <c r="F48" s="19"/>
      <c r="G48" s="19">
        <v>236846</v>
      </c>
      <c r="H48" s="19"/>
      <c r="I48" s="19">
        <v>18718</v>
      </c>
      <c r="J48" s="19"/>
      <c r="K48" s="19">
        <f t="shared" si="0"/>
        <v>261694</v>
      </c>
      <c r="L48" s="19"/>
      <c r="M48" s="19">
        <v>181058</v>
      </c>
      <c r="N48" s="19"/>
      <c r="O48" s="19">
        <v>41916</v>
      </c>
      <c r="P48" s="19"/>
      <c r="Q48" s="19">
        <v>38720</v>
      </c>
      <c r="R48" s="19"/>
      <c r="S48" s="19"/>
      <c r="T48" s="19"/>
      <c r="U48" s="19"/>
    </row>
    <row r="49" spans="1:21" s="21" customFormat="1" ht="13.5" customHeight="1">
      <c r="A49" s="19" t="s">
        <v>62</v>
      </c>
      <c r="B49" s="20"/>
      <c r="C49" s="19">
        <v>0</v>
      </c>
      <c r="D49" s="19"/>
      <c r="E49" s="19">
        <v>408299</v>
      </c>
      <c r="F49" s="19"/>
      <c r="G49" s="19">
        <v>339958</v>
      </c>
      <c r="H49" s="19"/>
      <c r="I49" s="19">
        <v>0</v>
      </c>
      <c r="J49" s="19"/>
      <c r="K49" s="19">
        <f t="shared" si="0"/>
        <v>748257</v>
      </c>
      <c r="L49" s="19"/>
      <c r="M49" s="19">
        <v>441448</v>
      </c>
      <c r="N49" s="19"/>
      <c r="O49" s="19">
        <v>185915</v>
      </c>
      <c r="P49" s="19"/>
      <c r="Q49" s="19">
        <v>120894</v>
      </c>
      <c r="R49" s="19"/>
      <c r="S49" s="19"/>
      <c r="T49" s="19"/>
      <c r="U49" s="19"/>
    </row>
    <row r="50" spans="1:21" s="21" customFormat="1" ht="13.5" customHeight="1">
      <c r="A50" s="19" t="s">
        <v>63</v>
      </c>
      <c r="B50" s="20"/>
      <c r="C50" s="19">
        <v>0</v>
      </c>
      <c r="D50" s="19"/>
      <c r="E50" s="19">
        <v>657343</v>
      </c>
      <c r="F50" s="19"/>
      <c r="G50" s="19">
        <v>333946</v>
      </c>
      <c r="H50" s="19"/>
      <c r="I50" s="19">
        <v>0</v>
      </c>
      <c r="J50" s="19"/>
      <c r="K50" s="19">
        <f t="shared" si="0"/>
        <v>991289</v>
      </c>
      <c r="L50" s="19"/>
      <c r="M50" s="19">
        <v>667043</v>
      </c>
      <c r="N50" s="19"/>
      <c r="O50" s="19">
        <v>75775</v>
      </c>
      <c r="P50" s="19"/>
      <c r="Q50" s="19">
        <v>248471</v>
      </c>
      <c r="R50" s="19"/>
      <c r="S50" s="19"/>
      <c r="T50" s="19"/>
      <c r="U50" s="19"/>
    </row>
    <row r="51" spans="1:21" s="21" customFormat="1" ht="13.5" customHeight="1">
      <c r="A51" s="19" t="s">
        <v>64</v>
      </c>
      <c r="B51" s="20"/>
      <c r="C51" s="19">
        <v>0</v>
      </c>
      <c r="D51" s="19"/>
      <c r="E51" s="25">
        <v>349457</v>
      </c>
      <c r="F51" s="19"/>
      <c r="G51" s="19">
        <v>0</v>
      </c>
      <c r="H51" s="19"/>
      <c r="I51" s="19">
        <v>7166</v>
      </c>
      <c r="J51" s="19"/>
      <c r="K51" s="19">
        <f t="shared" si="0"/>
        <v>356623</v>
      </c>
      <c r="L51" s="19"/>
      <c r="M51" s="19">
        <v>190070</v>
      </c>
      <c r="N51" s="19"/>
      <c r="O51" s="19">
        <v>54822</v>
      </c>
      <c r="P51" s="19"/>
      <c r="Q51" s="19">
        <v>111731</v>
      </c>
      <c r="R51" s="19"/>
      <c r="S51" s="19"/>
      <c r="T51" s="19"/>
      <c r="U51" s="19"/>
    </row>
    <row r="52" spans="1:21" s="21" customFormat="1" ht="13.5" customHeight="1">
      <c r="A52" s="19" t="s">
        <v>102</v>
      </c>
      <c r="B52" s="20"/>
      <c r="C52" s="19">
        <v>0</v>
      </c>
      <c r="D52" s="19"/>
      <c r="E52" s="25">
        <v>0</v>
      </c>
      <c r="F52" s="19"/>
      <c r="G52" s="19">
        <v>0</v>
      </c>
      <c r="H52" s="19"/>
      <c r="I52" s="19">
        <v>13225</v>
      </c>
      <c r="J52" s="19"/>
      <c r="K52" s="19">
        <f t="shared" si="0"/>
        <v>13225</v>
      </c>
      <c r="L52" s="19"/>
      <c r="M52" s="19">
        <v>0</v>
      </c>
      <c r="N52" s="19"/>
      <c r="O52" s="19">
        <v>13225</v>
      </c>
      <c r="P52" s="19"/>
      <c r="Q52" s="19">
        <v>0</v>
      </c>
      <c r="R52" s="19"/>
      <c r="S52" s="19"/>
      <c r="T52" s="19"/>
      <c r="U52" s="19"/>
    </row>
    <row r="53" spans="1:21" s="21" customFormat="1" ht="13.5" customHeight="1">
      <c r="A53" s="19" t="s">
        <v>65</v>
      </c>
      <c r="B53" s="20"/>
      <c r="C53" s="22">
        <v>0</v>
      </c>
      <c r="D53" s="19"/>
      <c r="E53" s="22">
        <v>265114</v>
      </c>
      <c r="F53" s="19"/>
      <c r="G53" s="22">
        <v>266074</v>
      </c>
      <c r="H53" s="19"/>
      <c r="I53" s="22">
        <v>26237</v>
      </c>
      <c r="J53" s="19"/>
      <c r="K53" s="22">
        <f t="shared" si="0"/>
        <v>557425</v>
      </c>
      <c r="L53" s="19"/>
      <c r="M53" s="22">
        <v>299759</v>
      </c>
      <c r="N53" s="19"/>
      <c r="O53" s="22">
        <v>196234</v>
      </c>
      <c r="P53" s="19"/>
      <c r="Q53" s="22">
        <v>61432</v>
      </c>
      <c r="R53" s="19"/>
      <c r="S53" s="19"/>
      <c r="T53" s="19"/>
      <c r="U53" s="19"/>
    </row>
    <row r="54" spans="1:21" s="21" customFormat="1" ht="13.5" customHeight="1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21" customFormat="1" ht="13.5" customHeight="1">
      <c r="A55" s="19" t="s">
        <v>28</v>
      </c>
      <c r="B55" s="20"/>
      <c r="C55" s="22">
        <f>SUM(C19:C53)</f>
        <v>85779</v>
      </c>
      <c r="D55" s="19"/>
      <c r="E55" s="22">
        <f>SUM(E19:E53)</f>
        <v>9883614</v>
      </c>
      <c r="F55" s="19"/>
      <c r="G55" s="22">
        <f>SUM(G19:G53)</f>
        <v>3348696</v>
      </c>
      <c r="H55" s="19"/>
      <c r="I55" s="22">
        <f>SUM(I19:I53)</f>
        <v>504174</v>
      </c>
      <c r="J55" s="19"/>
      <c r="K55" s="22">
        <f t="shared" si="0"/>
        <v>13822263</v>
      </c>
      <c r="L55" s="19"/>
      <c r="M55" s="22">
        <f>SUM(M19:M53)</f>
        <v>7460849</v>
      </c>
      <c r="N55" s="19"/>
      <c r="O55" s="22">
        <f>SUM(O19:O53)</f>
        <v>3268008</v>
      </c>
      <c r="P55" s="19"/>
      <c r="Q55" s="22">
        <f>SUM(Q19:Q53)</f>
        <v>3093406</v>
      </c>
      <c r="R55" s="19"/>
      <c r="S55" s="19"/>
      <c r="T55" s="19"/>
      <c r="U55" s="19"/>
    </row>
    <row r="56" spans="1:21" s="21" customFormat="1" ht="13.5" customHeight="1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21" customFormat="1" ht="13.5" customHeight="1">
      <c r="A57" s="19" t="s">
        <v>36</v>
      </c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21" customFormat="1" ht="13.5" customHeight="1">
      <c r="A58" s="19" t="s">
        <v>66</v>
      </c>
      <c r="B58" s="20"/>
      <c r="C58" s="19">
        <v>7256</v>
      </c>
      <c r="D58" s="19"/>
      <c r="E58" s="19">
        <v>250091</v>
      </c>
      <c r="F58" s="19"/>
      <c r="G58" s="19">
        <v>394988</v>
      </c>
      <c r="H58" s="19"/>
      <c r="I58" s="19">
        <v>0</v>
      </c>
      <c r="J58" s="19"/>
      <c r="K58" s="19">
        <f t="shared" si="0"/>
        <v>652335</v>
      </c>
      <c r="L58" s="19"/>
      <c r="M58" s="19">
        <v>552125</v>
      </c>
      <c r="N58" s="19"/>
      <c r="O58" s="25">
        <f>21121-1</f>
        <v>21120</v>
      </c>
      <c r="P58" s="19"/>
      <c r="Q58" s="19">
        <f>79089+1</f>
        <v>79090</v>
      </c>
      <c r="R58" s="19"/>
      <c r="S58" s="19"/>
      <c r="T58" s="19"/>
      <c r="U58" s="19"/>
    </row>
    <row r="59" spans="1:21" s="21" customFormat="1" ht="13.5" customHeight="1">
      <c r="A59" s="19" t="s">
        <v>67</v>
      </c>
      <c r="B59" s="20"/>
      <c r="C59" s="19">
        <v>54957</v>
      </c>
      <c r="D59" s="19"/>
      <c r="E59" s="19">
        <v>235759</v>
      </c>
      <c r="F59" s="19"/>
      <c r="G59" s="19">
        <v>0</v>
      </c>
      <c r="H59" s="19"/>
      <c r="I59" s="19">
        <v>14</v>
      </c>
      <c r="J59" s="19"/>
      <c r="K59" s="19">
        <f t="shared" si="0"/>
        <v>290730</v>
      </c>
      <c r="L59" s="19"/>
      <c r="M59" s="19">
        <v>196713</v>
      </c>
      <c r="N59" s="19"/>
      <c r="O59" s="19">
        <f>18637+1</f>
        <v>18638</v>
      </c>
      <c r="P59" s="19"/>
      <c r="Q59" s="19">
        <v>75379</v>
      </c>
      <c r="R59" s="19"/>
      <c r="S59" s="19"/>
      <c r="T59" s="19"/>
      <c r="U59" s="19"/>
    </row>
    <row r="60" spans="1:21" s="21" customFormat="1" ht="13.5" customHeight="1">
      <c r="A60" s="19" t="s">
        <v>68</v>
      </c>
      <c r="B60" s="20" t="s">
        <v>14</v>
      </c>
      <c r="C60" s="19">
        <v>181393</v>
      </c>
      <c r="D60" s="19"/>
      <c r="E60" s="19">
        <v>63891</v>
      </c>
      <c r="F60" s="19"/>
      <c r="G60" s="19">
        <v>63466</v>
      </c>
      <c r="H60" s="19"/>
      <c r="I60" s="19">
        <v>0</v>
      </c>
      <c r="J60" s="19"/>
      <c r="K60" s="19">
        <f t="shared" si="0"/>
        <v>308750</v>
      </c>
      <c r="L60" s="19"/>
      <c r="M60" s="19">
        <v>248844</v>
      </c>
      <c r="N60" s="19"/>
      <c r="O60" s="19">
        <f>9590+1</f>
        <v>9591</v>
      </c>
      <c r="P60" s="19"/>
      <c r="Q60" s="19">
        <v>50315</v>
      </c>
      <c r="R60" s="19"/>
      <c r="S60" s="19"/>
      <c r="T60" s="19"/>
      <c r="U60" s="19"/>
    </row>
    <row r="61" spans="1:21" s="21" customFormat="1" ht="13.5" customHeight="1">
      <c r="A61" s="19" t="s">
        <v>69</v>
      </c>
      <c r="B61" s="20" t="s">
        <v>14</v>
      </c>
      <c r="C61" s="19">
        <v>0</v>
      </c>
      <c r="D61" s="19"/>
      <c r="E61" s="19">
        <v>56008</v>
      </c>
      <c r="F61" s="19"/>
      <c r="G61" s="19">
        <v>0</v>
      </c>
      <c r="H61" s="19"/>
      <c r="I61" s="19">
        <v>0</v>
      </c>
      <c r="J61" s="19"/>
      <c r="K61" s="19">
        <f t="shared" si="0"/>
        <v>56008</v>
      </c>
      <c r="L61" s="19"/>
      <c r="M61" s="19">
        <v>49704</v>
      </c>
      <c r="N61" s="19"/>
      <c r="O61" s="25">
        <f>1213-1</f>
        <v>1212</v>
      </c>
      <c r="P61" s="19"/>
      <c r="Q61" s="19">
        <v>5092</v>
      </c>
      <c r="R61" s="19"/>
      <c r="S61" s="19"/>
      <c r="T61" s="19"/>
      <c r="U61" s="19"/>
    </row>
    <row r="62" spans="1:21" s="21" customFormat="1" ht="13.5" customHeight="1">
      <c r="A62" s="19" t="s">
        <v>70</v>
      </c>
      <c r="B62" s="20"/>
      <c r="C62" s="19">
        <v>116050</v>
      </c>
      <c r="D62" s="19"/>
      <c r="E62" s="19">
        <v>1230031</v>
      </c>
      <c r="F62" s="19"/>
      <c r="G62" s="19">
        <v>989735</v>
      </c>
      <c r="H62" s="19"/>
      <c r="I62" s="19">
        <v>16676</v>
      </c>
      <c r="J62" s="19"/>
      <c r="K62" s="19">
        <f t="shared" si="0"/>
        <v>2352492</v>
      </c>
      <c r="L62" s="19"/>
      <c r="M62" s="19">
        <v>1034611</v>
      </c>
      <c r="N62" s="19"/>
      <c r="O62" s="19">
        <v>764879</v>
      </c>
      <c r="P62" s="19"/>
      <c r="Q62" s="19">
        <v>553002</v>
      </c>
      <c r="R62" s="19"/>
      <c r="S62" s="19"/>
      <c r="T62" s="19"/>
      <c r="U62" s="19"/>
    </row>
    <row r="63" spans="1:21" s="21" customFormat="1" ht="13.5" customHeight="1">
      <c r="A63" s="19" t="s">
        <v>71</v>
      </c>
      <c r="B63" s="20"/>
      <c r="C63" s="19">
        <v>0</v>
      </c>
      <c r="D63" s="19"/>
      <c r="E63" s="19">
        <v>483598</v>
      </c>
      <c r="F63" s="19"/>
      <c r="G63" s="19">
        <v>284950</v>
      </c>
      <c r="H63" s="19"/>
      <c r="I63" s="19">
        <v>0</v>
      </c>
      <c r="J63" s="19"/>
      <c r="K63" s="19">
        <f t="shared" si="0"/>
        <v>768548</v>
      </c>
      <c r="L63" s="19"/>
      <c r="M63" s="19">
        <v>523685</v>
      </c>
      <c r="N63" s="19"/>
      <c r="O63" s="19">
        <v>48079</v>
      </c>
      <c r="P63" s="19"/>
      <c r="Q63" s="19">
        <v>196784</v>
      </c>
      <c r="R63" s="19"/>
      <c r="S63" s="19"/>
      <c r="T63" s="19"/>
      <c r="U63" s="19"/>
    </row>
    <row r="64" spans="1:21" s="21" customFormat="1" ht="13.5" customHeight="1">
      <c r="A64" s="19" t="s">
        <v>72</v>
      </c>
      <c r="B64" s="20"/>
      <c r="C64" s="19">
        <v>0</v>
      </c>
      <c r="D64" s="19"/>
      <c r="E64" s="19">
        <v>66749</v>
      </c>
      <c r="F64" s="19"/>
      <c r="G64" s="19">
        <v>107759</v>
      </c>
      <c r="H64" s="19"/>
      <c r="I64" s="19">
        <v>265</v>
      </c>
      <c r="J64" s="19"/>
      <c r="K64" s="19">
        <f t="shared" si="0"/>
        <v>174773</v>
      </c>
      <c r="L64" s="19"/>
      <c r="M64" s="19">
        <v>110013</v>
      </c>
      <c r="N64" s="19"/>
      <c r="O64" s="19">
        <v>25585</v>
      </c>
      <c r="P64" s="19"/>
      <c r="Q64" s="19">
        <v>39175</v>
      </c>
      <c r="R64" s="19"/>
      <c r="S64" s="19"/>
      <c r="T64" s="19"/>
      <c r="U64" s="19"/>
    </row>
    <row r="65" spans="1:21" s="21" customFormat="1" ht="13.5" customHeight="1">
      <c r="A65" s="19" t="s">
        <v>103</v>
      </c>
      <c r="B65" s="20"/>
      <c r="C65" s="19">
        <v>0</v>
      </c>
      <c r="D65" s="19"/>
      <c r="E65" s="19">
        <v>0</v>
      </c>
      <c r="F65" s="19"/>
      <c r="G65" s="19">
        <v>2265</v>
      </c>
      <c r="H65" s="19"/>
      <c r="I65" s="19">
        <v>0</v>
      </c>
      <c r="J65" s="19"/>
      <c r="K65" s="19">
        <f t="shared" si="0"/>
        <v>2265</v>
      </c>
      <c r="L65" s="19"/>
      <c r="M65" s="19">
        <v>0</v>
      </c>
      <c r="N65" s="19"/>
      <c r="O65" s="19">
        <v>1541</v>
      </c>
      <c r="P65" s="19"/>
      <c r="Q65" s="19">
        <v>724</v>
      </c>
      <c r="R65" s="19"/>
      <c r="S65" s="19"/>
      <c r="T65" s="19"/>
      <c r="U65" s="19"/>
    </row>
    <row r="66" spans="1:21" s="21" customFormat="1" ht="13.5" customHeight="1">
      <c r="A66" s="19" t="s">
        <v>73</v>
      </c>
      <c r="B66" s="20"/>
      <c r="C66" s="19">
        <v>0</v>
      </c>
      <c r="D66" s="19"/>
      <c r="E66" s="19">
        <v>0</v>
      </c>
      <c r="F66" s="19"/>
      <c r="G66" s="19">
        <v>6482</v>
      </c>
      <c r="H66" s="19"/>
      <c r="I66" s="19">
        <v>-49</v>
      </c>
      <c r="J66" s="19"/>
      <c r="K66" s="19">
        <f t="shared" si="0"/>
        <v>6433</v>
      </c>
      <c r="L66" s="19"/>
      <c r="M66" s="19">
        <v>4880</v>
      </c>
      <c r="N66" s="19"/>
      <c r="O66" s="19">
        <v>1065</v>
      </c>
      <c r="P66" s="19"/>
      <c r="Q66" s="19">
        <v>488</v>
      </c>
      <c r="R66" s="19"/>
      <c r="S66" s="19"/>
      <c r="T66" s="19"/>
      <c r="U66" s="19"/>
    </row>
    <row r="67" spans="1:21" s="21" customFormat="1" ht="13.5" customHeight="1">
      <c r="A67" s="19" t="s">
        <v>74</v>
      </c>
      <c r="B67" s="20"/>
      <c r="C67" s="19">
        <v>0</v>
      </c>
      <c r="D67" s="19"/>
      <c r="E67" s="19">
        <v>0</v>
      </c>
      <c r="F67" s="19"/>
      <c r="G67" s="19">
        <v>35774</v>
      </c>
      <c r="H67" s="19"/>
      <c r="I67" s="19">
        <v>0</v>
      </c>
      <c r="J67" s="19"/>
      <c r="K67" s="19">
        <f t="shared" si="0"/>
        <v>35774</v>
      </c>
      <c r="L67" s="19"/>
      <c r="M67" s="19">
        <v>31856</v>
      </c>
      <c r="N67" s="19"/>
      <c r="O67" s="19">
        <v>3918</v>
      </c>
      <c r="P67" s="19"/>
      <c r="Q67" s="19">
        <v>0</v>
      </c>
      <c r="R67" s="19"/>
      <c r="S67" s="19"/>
      <c r="T67" s="19"/>
      <c r="U67" s="19"/>
    </row>
    <row r="68" spans="1:21" s="21" customFormat="1" ht="13.5" customHeight="1">
      <c r="A68" s="19" t="s">
        <v>75</v>
      </c>
      <c r="B68" s="20"/>
      <c r="C68" s="19">
        <v>0</v>
      </c>
      <c r="D68" s="19"/>
      <c r="E68" s="19">
        <v>2857280</v>
      </c>
      <c r="F68" s="19"/>
      <c r="G68" s="19">
        <v>142991</v>
      </c>
      <c r="H68" s="19"/>
      <c r="I68" s="19">
        <v>7200</v>
      </c>
      <c r="J68" s="19"/>
      <c r="K68" s="19">
        <f t="shared" si="0"/>
        <v>3007471</v>
      </c>
      <c r="L68" s="19"/>
      <c r="M68" s="19">
        <v>1763751</v>
      </c>
      <c r="N68" s="19"/>
      <c r="O68" s="19">
        <f>387333-1</f>
        <v>387332</v>
      </c>
      <c r="P68" s="19"/>
      <c r="Q68" s="19">
        <v>856388</v>
      </c>
      <c r="R68" s="19"/>
      <c r="S68" s="19"/>
      <c r="T68" s="19"/>
      <c r="U68" s="19"/>
    </row>
    <row r="69" spans="1:21" s="21" customFormat="1" ht="13.5" customHeight="1">
      <c r="A69" s="19" t="s">
        <v>76</v>
      </c>
      <c r="B69" s="20"/>
      <c r="C69" s="19">
        <v>182405</v>
      </c>
      <c r="D69" s="19"/>
      <c r="E69" s="19">
        <v>1076077</v>
      </c>
      <c r="F69" s="19"/>
      <c r="G69" s="19">
        <v>158210</v>
      </c>
      <c r="H69" s="19"/>
      <c r="I69" s="19">
        <v>26181</v>
      </c>
      <c r="J69" s="19"/>
      <c r="K69" s="19">
        <f t="shared" si="0"/>
        <v>1442873</v>
      </c>
      <c r="L69" s="19"/>
      <c r="M69" s="19">
        <v>715276</v>
      </c>
      <c r="N69" s="19"/>
      <c r="O69" s="19">
        <f>393810+1</f>
        <v>393811</v>
      </c>
      <c r="P69" s="19"/>
      <c r="Q69" s="19">
        <v>333786</v>
      </c>
      <c r="R69" s="19"/>
      <c r="S69" s="19"/>
      <c r="T69" s="19"/>
      <c r="U69" s="19"/>
    </row>
    <row r="70" spans="1:21" s="21" customFormat="1" ht="13.5" customHeight="1">
      <c r="A70" s="19" t="s">
        <v>77</v>
      </c>
      <c r="B70" s="20"/>
      <c r="C70" s="19">
        <v>0</v>
      </c>
      <c r="D70" s="19"/>
      <c r="E70" s="19">
        <v>39201</v>
      </c>
      <c r="F70" s="19"/>
      <c r="G70" s="19">
        <v>552894</v>
      </c>
      <c r="H70" s="19"/>
      <c r="I70" s="19">
        <v>0</v>
      </c>
      <c r="J70" s="19"/>
      <c r="K70" s="19">
        <f t="shared" si="0"/>
        <v>592095</v>
      </c>
      <c r="L70" s="19"/>
      <c r="M70" s="19">
        <v>379782</v>
      </c>
      <c r="N70" s="19"/>
      <c r="O70" s="19">
        <v>92209</v>
      </c>
      <c r="P70" s="19"/>
      <c r="Q70" s="19">
        <v>120104</v>
      </c>
      <c r="R70" s="19"/>
      <c r="S70" s="19"/>
      <c r="T70" s="19"/>
      <c r="U70" s="19"/>
    </row>
    <row r="71" spans="1:21" s="21" customFormat="1" ht="13.5" customHeight="1">
      <c r="A71" s="19" t="s">
        <v>78</v>
      </c>
      <c r="B71" s="20"/>
      <c r="C71" s="19">
        <v>33726</v>
      </c>
      <c r="D71" s="19"/>
      <c r="E71" s="19">
        <v>501216</v>
      </c>
      <c r="F71" s="19"/>
      <c r="G71" s="19">
        <v>45432</v>
      </c>
      <c r="H71" s="19"/>
      <c r="I71" s="19">
        <v>142500</v>
      </c>
      <c r="J71" s="19"/>
      <c r="K71" s="19">
        <f t="shared" si="0"/>
        <v>722874</v>
      </c>
      <c r="L71" s="19"/>
      <c r="M71" s="19">
        <v>247526</v>
      </c>
      <c r="N71" s="19"/>
      <c r="O71" s="19">
        <v>332603</v>
      </c>
      <c r="P71" s="19"/>
      <c r="Q71" s="19">
        <v>142745</v>
      </c>
      <c r="R71" s="19"/>
      <c r="S71" s="19"/>
      <c r="T71" s="19"/>
      <c r="U71" s="19"/>
    </row>
    <row r="72" spans="1:21" s="21" customFormat="1" ht="13.5" customHeight="1">
      <c r="A72" s="19" t="s">
        <v>79</v>
      </c>
      <c r="B72" s="20"/>
      <c r="C72" s="19">
        <v>0</v>
      </c>
      <c r="D72" s="19"/>
      <c r="E72" s="19">
        <v>67830</v>
      </c>
      <c r="F72" s="19"/>
      <c r="G72" s="19">
        <v>0</v>
      </c>
      <c r="H72" s="19"/>
      <c r="I72" s="19">
        <v>16001</v>
      </c>
      <c r="J72" s="19"/>
      <c r="K72" s="19">
        <f t="shared" si="0"/>
        <v>83831</v>
      </c>
      <c r="L72" s="19"/>
      <c r="M72" s="19">
        <v>63524</v>
      </c>
      <c r="N72" s="19"/>
      <c r="O72" s="19">
        <v>16486</v>
      </c>
      <c r="P72" s="19"/>
      <c r="Q72" s="19">
        <v>3821</v>
      </c>
      <c r="R72" s="19"/>
      <c r="S72" s="19"/>
      <c r="T72" s="19"/>
      <c r="U72" s="19"/>
    </row>
    <row r="73" spans="1:21" s="21" customFormat="1" ht="13.5" customHeight="1">
      <c r="A73" s="19" t="s">
        <v>80</v>
      </c>
      <c r="B73" s="20" t="s">
        <v>14</v>
      </c>
      <c r="C73" s="19">
        <v>170</v>
      </c>
      <c r="D73" s="19"/>
      <c r="E73" s="19">
        <v>114833</v>
      </c>
      <c r="F73" s="19"/>
      <c r="G73" s="19">
        <v>292900</v>
      </c>
      <c r="H73" s="19"/>
      <c r="I73" s="19">
        <v>0</v>
      </c>
      <c r="J73" s="19"/>
      <c r="K73" s="19">
        <f t="shared" si="0"/>
        <v>407903</v>
      </c>
      <c r="L73" s="19"/>
      <c r="M73" s="19">
        <v>259064</v>
      </c>
      <c r="N73" s="19"/>
      <c r="O73" s="19">
        <f>54988+2</f>
        <v>54990</v>
      </c>
      <c r="P73" s="19"/>
      <c r="Q73" s="19">
        <v>93849</v>
      </c>
      <c r="R73" s="19"/>
      <c r="S73" s="19"/>
      <c r="T73" s="19"/>
      <c r="U73" s="19"/>
    </row>
    <row r="74" spans="1:21" s="21" customFormat="1" ht="13.5" customHeight="1">
      <c r="A74" s="19" t="s">
        <v>81</v>
      </c>
      <c r="B74" s="20"/>
      <c r="C74" s="19">
        <v>0</v>
      </c>
      <c r="D74" s="19"/>
      <c r="E74" s="19">
        <v>1390307</v>
      </c>
      <c r="F74" s="19"/>
      <c r="G74" s="19">
        <v>217046</v>
      </c>
      <c r="H74" s="19"/>
      <c r="I74" s="19">
        <v>16208</v>
      </c>
      <c r="J74" s="19"/>
      <c r="K74" s="19">
        <f t="shared" si="0"/>
        <v>1623561</v>
      </c>
      <c r="L74" s="19"/>
      <c r="M74" s="19">
        <v>521906</v>
      </c>
      <c r="N74" s="19"/>
      <c r="O74" s="19">
        <v>821964</v>
      </c>
      <c r="P74" s="19"/>
      <c r="Q74" s="19">
        <v>279691</v>
      </c>
      <c r="R74" s="19"/>
      <c r="S74" s="19"/>
      <c r="T74" s="19"/>
      <c r="U74" s="19"/>
    </row>
    <row r="75" spans="1:21" s="21" customFormat="1" ht="13.5" customHeight="1">
      <c r="A75" s="19" t="s">
        <v>82</v>
      </c>
      <c r="B75" s="20"/>
      <c r="C75" s="19">
        <v>268841</v>
      </c>
      <c r="D75" s="19"/>
      <c r="E75" s="19">
        <v>2583941</v>
      </c>
      <c r="F75" s="19"/>
      <c r="G75" s="19">
        <v>1841408</v>
      </c>
      <c r="H75" s="19"/>
      <c r="I75" s="19">
        <v>67248</v>
      </c>
      <c r="J75" s="19"/>
      <c r="K75" s="19">
        <f t="shared" si="0"/>
        <v>4761438</v>
      </c>
      <c r="L75" s="19"/>
      <c r="M75" s="19">
        <v>2606651</v>
      </c>
      <c r="N75" s="19"/>
      <c r="O75" s="19">
        <f>1111564-2</f>
        <v>1111562</v>
      </c>
      <c r="P75" s="19"/>
      <c r="Q75" s="19">
        <v>1043225</v>
      </c>
      <c r="R75" s="19"/>
      <c r="S75" s="19"/>
      <c r="T75" s="19"/>
      <c r="U75" s="19"/>
    </row>
    <row r="76" spans="1:21" s="21" customFormat="1" ht="13.5" customHeight="1">
      <c r="A76" s="19" t="s">
        <v>104</v>
      </c>
      <c r="B76" s="20"/>
      <c r="C76" s="19">
        <v>0</v>
      </c>
      <c r="D76" s="19"/>
      <c r="E76" s="19">
        <v>685400</v>
      </c>
      <c r="F76" s="19"/>
      <c r="G76" s="19">
        <v>248172</v>
      </c>
      <c r="H76" s="19"/>
      <c r="I76" s="19">
        <v>0</v>
      </c>
      <c r="J76" s="19"/>
      <c r="K76" s="19">
        <f t="shared" si="0"/>
        <v>933572</v>
      </c>
      <c r="L76" s="19"/>
      <c r="M76" s="19">
        <v>429729</v>
      </c>
      <c r="N76" s="19"/>
      <c r="O76" s="19">
        <f>299938+1</f>
        <v>299939</v>
      </c>
      <c r="P76" s="19"/>
      <c r="Q76" s="19">
        <v>203904</v>
      </c>
      <c r="R76" s="19"/>
      <c r="S76" s="19"/>
      <c r="T76" s="19"/>
      <c r="U76" s="19"/>
    </row>
    <row r="77" spans="1:21" s="21" customFormat="1" ht="13.5" customHeight="1">
      <c r="A77" s="19" t="s">
        <v>83</v>
      </c>
      <c r="B77" s="20"/>
      <c r="C77" s="22">
        <v>0</v>
      </c>
      <c r="D77" s="19"/>
      <c r="E77" s="22">
        <v>77274</v>
      </c>
      <c r="F77" s="19"/>
      <c r="G77" s="22">
        <v>678</v>
      </c>
      <c r="H77" s="19"/>
      <c r="I77" s="22">
        <v>0</v>
      </c>
      <c r="J77" s="19"/>
      <c r="K77" s="22">
        <f t="shared" si="0"/>
        <v>77952</v>
      </c>
      <c r="L77" s="19"/>
      <c r="M77" s="22">
        <v>52049</v>
      </c>
      <c r="N77" s="19"/>
      <c r="O77" s="22">
        <f>1197-1</f>
        <v>1196</v>
      </c>
      <c r="P77" s="19"/>
      <c r="Q77" s="22">
        <v>24707</v>
      </c>
      <c r="R77" s="19"/>
      <c r="S77" s="19"/>
      <c r="T77" s="19"/>
      <c r="U77" s="19"/>
    </row>
    <row r="78" spans="1:21" s="21" customFormat="1" ht="13.5" customHeight="1">
      <c r="A78" s="19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s="21" customFormat="1" ht="13.5" customHeight="1">
      <c r="A79" s="19" t="s">
        <v>35</v>
      </c>
      <c r="B79" s="20"/>
      <c r="C79" s="22">
        <f>SUM(C58:C77)</f>
        <v>844798</v>
      </c>
      <c r="D79" s="19"/>
      <c r="E79" s="22">
        <f>SUM(E58:E77)</f>
        <v>11779486</v>
      </c>
      <c r="F79" s="19"/>
      <c r="G79" s="22">
        <f>SUM(G58:G77)</f>
        <v>5385150</v>
      </c>
      <c r="H79" s="19"/>
      <c r="I79" s="22">
        <f>SUM(I58:I77)</f>
        <v>292244</v>
      </c>
      <c r="J79" s="19"/>
      <c r="K79" s="22">
        <f t="shared" si="0"/>
        <v>18301678</v>
      </c>
      <c r="L79" s="19"/>
      <c r="M79" s="22">
        <f>SUM(M58:M77)</f>
        <v>9791689</v>
      </c>
      <c r="N79" s="19"/>
      <c r="O79" s="22">
        <f>SUM(O58:O77)</f>
        <v>4407720</v>
      </c>
      <c r="P79" s="19"/>
      <c r="Q79" s="22">
        <f>SUM(Q58:Q77)</f>
        <v>4102269</v>
      </c>
      <c r="R79" s="19"/>
      <c r="S79" s="19"/>
      <c r="T79" s="19"/>
      <c r="U79" s="19"/>
    </row>
    <row r="80" spans="1:21" s="21" customFormat="1" ht="13.5" customHeight="1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21" customFormat="1" ht="13.5" customHeight="1">
      <c r="A81" s="19" t="s">
        <v>29</v>
      </c>
      <c r="B81" s="20" t="s">
        <v>14</v>
      </c>
      <c r="C81" s="22">
        <f>SUM(C55+C79)</f>
        <v>930577</v>
      </c>
      <c r="D81" s="19"/>
      <c r="E81" s="22">
        <f>SUM(E55+E79)</f>
        <v>21663100</v>
      </c>
      <c r="F81" s="19"/>
      <c r="G81" s="22">
        <f>SUM(G55+G79)</f>
        <v>8733846</v>
      </c>
      <c r="H81" s="19"/>
      <c r="I81" s="22">
        <f>SUM(I55+I79)</f>
        <v>796418</v>
      </c>
      <c r="J81" s="19"/>
      <c r="K81" s="22">
        <f t="shared" si="0"/>
        <v>32123941</v>
      </c>
      <c r="L81" s="19"/>
      <c r="M81" s="22">
        <f>SUM(M55+M79)</f>
        <v>17252538</v>
      </c>
      <c r="N81" s="19"/>
      <c r="O81" s="22">
        <f>SUM(O55+O79)</f>
        <v>7675728</v>
      </c>
      <c r="P81" s="19"/>
      <c r="Q81" s="22">
        <f>SUM(Q55+Q79)</f>
        <v>7195675</v>
      </c>
      <c r="R81" s="19"/>
      <c r="S81" s="19"/>
      <c r="T81" s="19"/>
      <c r="U81" s="19"/>
    </row>
    <row r="82" spans="1:21" s="21" customFormat="1" ht="13.5" customHeight="1">
      <c r="A82" s="19"/>
      <c r="B82" s="20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19"/>
      <c r="S82" s="19"/>
      <c r="T82" s="19"/>
      <c r="U82" s="19"/>
    </row>
    <row r="83" spans="1:21" s="21" customFormat="1" ht="13.5" customHeight="1">
      <c r="A83" s="19" t="s">
        <v>23</v>
      </c>
      <c r="B83" s="20" t="s">
        <v>14</v>
      </c>
      <c r="C83" s="19" t="s">
        <v>0</v>
      </c>
      <c r="D83" s="19"/>
      <c r="E83" s="19" t="s">
        <v>0</v>
      </c>
      <c r="F83" s="19"/>
      <c r="G83" s="19" t="s">
        <v>0</v>
      </c>
      <c r="H83" s="19"/>
      <c r="I83" s="19" t="s">
        <v>0</v>
      </c>
      <c r="J83" s="19"/>
      <c r="K83" s="19"/>
      <c r="L83" s="19"/>
      <c r="M83" s="19" t="s">
        <v>0</v>
      </c>
      <c r="N83" s="19"/>
      <c r="O83" s="19" t="s">
        <v>0</v>
      </c>
      <c r="P83" s="19"/>
      <c r="Q83" s="19" t="s">
        <v>0</v>
      </c>
      <c r="R83" s="19"/>
      <c r="S83" s="19"/>
      <c r="T83" s="19"/>
      <c r="U83" s="19"/>
    </row>
    <row r="84" spans="1:21" s="21" customFormat="1" ht="13.5" customHeight="1">
      <c r="A84" s="19" t="s">
        <v>84</v>
      </c>
      <c r="B84" s="20" t="s">
        <v>14</v>
      </c>
      <c r="C84" s="22">
        <v>0</v>
      </c>
      <c r="D84" s="19"/>
      <c r="E84" s="22">
        <v>0</v>
      </c>
      <c r="F84" s="19"/>
      <c r="G84" s="22">
        <v>126763</v>
      </c>
      <c r="H84" s="19"/>
      <c r="I84" s="22">
        <v>0</v>
      </c>
      <c r="J84" s="19"/>
      <c r="K84" s="22">
        <f t="shared" si="0"/>
        <v>126763</v>
      </c>
      <c r="L84" s="19"/>
      <c r="M84" s="22">
        <v>21937</v>
      </c>
      <c r="N84" s="19"/>
      <c r="O84" s="22">
        <v>104826</v>
      </c>
      <c r="P84" s="19"/>
      <c r="Q84" s="22">
        <v>0</v>
      </c>
      <c r="R84" s="19"/>
      <c r="S84" s="19"/>
      <c r="T84" s="19"/>
      <c r="U84" s="19"/>
    </row>
    <row r="85" spans="1:21" s="21" customFormat="1" ht="13.5" customHeight="1">
      <c r="A85" s="19"/>
      <c r="B85" s="20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19"/>
      <c r="S85" s="19"/>
      <c r="T85" s="19"/>
      <c r="U85" s="19"/>
    </row>
    <row r="86" spans="1:21" s="21" customFormat="1" ht="13.5" customHeight="1">
      <c r="A86" s="19" t="s">
        <v>95</v>
      </c>
      <c r="B86" s="20" t="s">
        <v>14</v>
      </c>
      <c r="C86" s="22">
        <f>SUM(C84:C84)</f>
        <v>0</v>
      </c>
      <c r="D86" s="19"/>
      <c r="E86" s="22">
        <f>SUM(E84:E84)</f>
        <v>0</v>
      </c>
      <c r="F86" s="19"/>
      <c r="G86" s="22">
        <f>SUM(G84:G84)</f>
        <v>126763</v>
      </c>
      <c r="H86" s="19"/>
      <c r="I86" s="22">
        <f>SUM(I84:I84)</f>
        <v>0</v>
      </c>
      <c r="J86" s="19"/>
      <c r="K86" s="22">
        <f t="shared" si="0"/>
        <v>126763</v>
      </c>
      <c r="L86" s="19"/>
      <c r="M86" s="22">
        <f>SUM(M84:M84)</f>
        <v>21937</v>
      </c>
      <c r="N86" s="19"/>
      <c r="O86" s="22">
        <f>SUM(O84:O84)</f>
        <v>104826</v>
      </c>
      <c r="P86" s="19"/>
      <c r="Q86" s="22">
        <f>SUM(Q84:Q84)</f>
        <v>0</v>
      </c>
      <c r="R86" s="19"/>
      <c r="S86" s="19"/>
      <c r="T86" s="19"/>
      <c r="U86" s="19"/>
    </row>
    <row r="87" spans="1:21" s="21" customFormat="1" ht="13.5" customHeight="1">
      <c r="A87" s="19"/>
      <c r="B87" s="20" t="s">
        <v>14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21" customFormat="1" ht="13.5" customHeight="1">
      <c r="A88" s="19" t="s">
        <v>24</v>
      </c>
      <c r="B88" s="20" t="s">
        <v>14</v>
      </c>
      <c r="C88" s="19" t="s">
        <v>14</v>
      </c>
      <c r="D88" s="19"/>
      <c r="E88" s="19" t="s">
        <v>14</v>
      </c>
      <c r="F88" s="19" t="s">
        <v>14</v>
      </c>
      <c r="G88" s="19" t="s">
        <v>14</v>
      </c>
      <c r="H88" s="19" t="s">
        <v>14</v>
      </c>
      <c r="I88" s="19" t="s">
        <v>14</v>
      </c>
      <c r="J88" s="19" t="s">
        <v>14</v>
      </c>
      <c r="K88" s="19"/>
      <c r="L88" s="19" t="s">
        <v>14</v>
      </c>
      <c r="M88" s="19" t="s">
        <v>14</v>
      </c>
      <c r="N88" s="19" t="s">
        <v>14</v>
      </c>
      <c r="O88" s="19" t="s">
        <v>14</v>
      </c>
      <c r="P88" s="19" t="s">
        <v>14</v>
      </c>
      <c r="Q88" s="19" t="s">
        <v>14</v>
      </c>
      <c r="R88" s="19"/>
      <c r="S88" s="19"/>
      <c r="T88" s="19"/>
      <c r="U88" s="19"/>
    </row>
    <row r="89" spans="1:21" s="21" customFormat="1" ht="13.5" customHeight="1">
      <c r="A89" s="19" t="s">
        <v>30</v>
      </c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21" customFormat="1" ht="13.5" customHeight="1">
      <c r="A90" s="19" t="s">
        <v>37</v>
      </c>
      <c r="B90" s="20"/>
      <c r="C90" s="19">
        <v>0</v>
      </c>
      <c r="D90" s="19"/>
      <c r="E90" s="19">
        <v>0</v>
      </c>
      <c r="F90" s="19"/>
      <c r="G90" s="19">
        <v>734</v>
      </c>
      <c r="H90" s="19"/>
      <c r="I90" s="19">
        <v>248245</v>
      </c>
      <c r="J90" s="19"/>
      <c r="K90" s="19">
        <f aca="true" t="shared" si="1" ref="K90:K130">IF(SUM(C90:I90)=SUM(M90:Q90),SUM(M90:Q90),SUM(M90:Q90)-SUM(C90:I90))</f>
        <v>248979</v>
      </c>
      <c r="L90" s="19"/>
      <c r="M90" s="19">
        <v>215308</v>
      </c>
      <c r="N90" s="19"/>
      <c r="O90" s="19">
        <v>33671</v>
      </c>
      <c r="P90" s="19"/>
      <c r="Q90" s="19">
        <v>0</v>
      </c>
      <c r="R90" s="19"/>
      <c r="S90" s="19"/>
      <c r="T90" s="19"/>
      <c r="U90" s="19"/>
    </row>
    <row r="91" spans="1:21" s="21" customFormat="1" ht="13.5" customHeight="1">
      <c r="A91" s="19" t="s">
        <v>38</v>
      </c>
      <c r="B91" s="20"/>
      <c r="C91" s="19">
        <v>0</v>
      </c>
      <c r="D91" s="19"/>
      <c r="E91" s="19">
        <v>0</v>
      </c>
      <c r="F91" s="19"/>
      <c r="G91" s="19">
        <v>0</v>
      </c>
      <c r="H91" s="19"/>
      <c r="I91" s="19">
        <v>437900</v>
      </c>
      <c r="J91" s="19"/>
      <c r="K91" s="19">
        <f t="shared" si="1"/>
        <v>437900</v>
      </c>
      <c r="L91" s="19"/>
      <c r="M91" s="19">
        <f>242996+1</f>
        <v>242997</v>
      </c>
      <c r="N91" s="19"/>
      <c r="O91" s="19">
        <v>194903</v>
      </c>
      <c r="P91" s="19"/>
      <c r="Q91" s="19">
        <v>0</v>
      </c>
      <c r="R91" s="19"/>
      <c r="S91" s="19"/>
      <c r="T91" s="19"/>
      <c r="U91" s="19"/>
    </row>
    <row r="92" spans="1:21" s="21" customFormat="1" ht="13.5" customHeight="1">
      <c r="A92" s="19" t="s">
        <v>85</v>
      </c>
      <c r="B92" s="20"/>
      <c r="C92" s="22">
        <v>0</v>
      </c>
      <c r="D92" s="19"/>
      <c r="E92" s="22">
        <v>0</v>
      </c>
      <c r="F92" s="19"/>
      <c r="G92" s="22">
        <v>0</v>
      </c>
      <c r="H92" s="19"/>
      <c r="I92" s="22">
        <v>206796</v>
      </c>
      <c r="J92" s="19"/>
      <c r="K92" s="22">
        <f t="shared" si="1"/>
        <v>206796</v>
      </c>
      <c r="L92" s="19"/>
      <c r="M92" s="22">
        <v>0</v>
      </c>
      <c r="N92" s="19"/>
      <c r="O92" s="22">
        <v>206796</v>
      </c>
      <c r="P92" s="19"/>
      <c r="Q92" s="22">
        <v>0</v>
      </c>
      <c r="R92" s="19"/>
      <c r="S92" s="19"/>
      <c r="T92" s="19"/>
      <c r="U92" s="19"/>
    </row>
    <row r="93" spans="1:21" s="21" customFormat="1" ht="13.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21" customFormat="1" ht="13.5" customHeight="1">
      <c r="A94" s="19" t="s">
        <v>31</v>
      </c>
      <c r="B94" s="20"/>
      <c r="C94" s="22">
        <f>SUM(C90:C92)</f>
        <v>0</v>
      </c>
      <c r="D94" s="19"/>
      <c r="E94" s="22">
        <f>SUM(E90:E92)</f>
        <v>0</v>
      </c>
      <c r="F94" s="19"/>
      <c r="G94" s="22">
        <f>SUM(G90:G92)</f>
        <v>734</v>
      </c>
      <c r="H94" s="19"/>
      <c r="I94" s="22">
        <f>SUM(I90:I92)</f>
        <v>892941</v>
      </c>
      <c r="J94" s="19"/>
      <c r="K94" s="22">
        <f t="shared" si="1"/>
        <v>893675</v>
      </c>
      <c r="L94" s="19"/>
      <c r="M94" s="22">
        <f>SUM(M90:M92)</f>
        <v>458305</v>
      </c>
      <c r="N94" s="19"/>
      <c r="O94" s="22">
        <f>SUM(O90:O92)</f>
        <v>435370</v>
      </c>
      <c r="P94" s="19"/>
      <c r="Q94" s="22">
        <f>SUM(Q90:Q92)</f>
        <v>0</v>
      </c>
      <c r="R94" s="19"/>
      <c r="S94" s="19"/>
      <c r="T94" s="19"/>
      <c r="U94" s="19"/>
    </row>
    <row r="95" spans="1:21" s="21" customFormat="1" ht="13.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21" customFormat="1" ht="13.5" customHeight="1">
      <c r="A96" s="19" t="s">
        <v>32</v>
      </c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21" customFormat="1" ht="13.5" customHeight="1">
      <c r="A97" s="19" t="s">
        <v>105</v>
      </c>
      <c r="B97" s="20"/>
      <c r="C97" s="22">
        <v>0</v>
      </c>
      <c r="D97" s="19"/>
      <c r="E97" s="22">
        <v>0</v>
      </c>
      <c r="F97" s="19"/>
      <c r="G97" s="22">
        <v>0</v>
      </c>
      <c r="H97" s="19"/>
      <c r="I97" s="22">
        <v>22303</v>
      </c>
      <c r="J97" s="19"/>
      <c r="K97" s="22">
        <f t="shared" si="1"/>
        <v>22303</v>
      </c>
      <c r="L97" s="19"/>
      <c r="M97" s="22">
        <v>0</v>
      </c>
      <c r="N97" s="19"/>
      <c r="O97" s="22">
        <v>22303</v>
      </c>
      <c r="P97" s="19"/>
      <c r="Q97" s="22">
        <v>0</v>
      </c>
      <c r="R97" s="19"/>
      <c r="S97" s="19"/>
      <c r="T97" s="19"/>
      <c r="U97" s="19"/>
    </row>
    <row r="98" spans="1:21" s="21" customFormat="1" ht="13.5" customHeight="1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21" customFormat="1" ht="13.5" customHeight="1">
      <c r="A99" s="19" t="s">
        <v>33</v>
      </c>
      <c r="B99" s="20"/>
      <c r="C99" s="22">
        <f>SUM(C97:C97)</f>
        <v>0</v>
      </c>
      <c r="D99" s="19"/>
      <c r="E99" s="22">
        <f>SUM(E97:E97)</f>
        <v>0</v>
      </c>
      <c r="F99" s="19"/>
      <c r="G99" s="22">
        <f>SUM(G97:G97)</f>
        <v>0</v>
      </c>
      <c r="H99" s="19"/>
      <c r="I99" s="22">
        <f>SUM(I97:I97)</f>
        <v>22303</v>
      </c>
      <c r="J99" s="19"/>
      <c r="K99" s="22">
        <f t="shared" si="1"/>
        <v>22303</v>
      </c>
      <c r="L99" s="19"/>
      <c r="M99" s="22">
        <f>SUM(M97:M97)</f>
        <v>0</v>
      </c>
      <c r="N99" s="19"/>
      <c r="O99" s="22">
        <f>SUM(O97:O97)</f>
        <v>22303</v>
      </c>
      <c r="P99" s="19"/>
      <c r="Q99" s="22">
        <f>SUM(Q97:Q97)</f>
        <v>0</v>
      </c>
      <c r="R99" s="19"/>
      <c r="S99" s="19"/>
      <c r="T99" s="19"/>
      <c r="U99" s="19"/>
    </row>
    <row r="100" spans="1:21" s="21" customFormat="1" ht="13.5" customHeight="1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21" customFormat="1" ht="13.5" customHeight="1">
      <c r="A101" s="19" t="s">
        <v>96</v>
      </c>
      <c r="B101" s="20" t="s">
        <v>14</v>
      </c>
      <c r="C101" s="22">
        <f>SUM(C94+C99)</f>
        <v>0</v>
      </c>
      <c r="D101" s="19" t="s">
        <v>0</v>
      </c>
      <c r="E101" s="22">
        <f>SUM(E94+E99)</f>
        <v>0</v>
      </c>
      <c r="F101" s="19"/>
      <c r="G101" s="22">
        <f>SUM(G94+G99)</f>
        <v>734</v>
      </c>
      <c r="H101" s="19"/>
      <c r="I101" s="22">
        <f>SUM(I94+I99)</f>
        <v>915244</v>
      </c>
      <c r="J101" s="19"/>
      <c r="K101" s="22">
        <f t="shared" si="1"/>
        <v>915978</v>
      </c>
      <c r="L101" s="19"/>
      <c r="M101" s="22">
        <f>SUM(M94+M99)</f>
        <v>458305</v>
      </c>
      <c r="N101" s="19"/>
      <c r="O101" s="22">
        <f>SUM(O94+O99)</f>
        <v>457673</v>
      </c>
      <c r="P101" s="19"/>
      <c r="Q101" s="22">
        <f>SUM(Q94+Q99)</f>
        <v>0</v>
      </c>
      <c r="R101" s="19"/>
      <c r="S101" s="19"/>
      <c r="T101" s="19"/>
      <c r="U101" s="19"/>
    </row>
    <row r="102" spans="1:21" s="21" customFormat="1" ht="13.5" customHeight="1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19"/>
      <c r="L102" s="25"/>
      <c r="M102" s="25"/>
      <c r="N102" s="25"/>
      <c r="O102" s="25"/>
      <c r="P102" s="25"/>
      <c r="Q102" s="25"/>
      <c r="R102" s="25"/>
      <c r="S102" s="19"/>
      <c r="T102" s="19"/>
      <c r="U102" s="19"/>
    </row>
    <row r="103" spans="1:21" s="21" customFormat="1" ht="13.5" customHeight="1">
      <c r="A103" s="19" t="s">
        <v>25</v>
      </c>
      <c r="B103" s="20" t="s">
        <v>14</v>
      </c>
      <c r="C103" s="19" t="s">
        <v>14</v>
      </c>
      <c r="D103" s="19" t="s">
        <v>14</v>
      </c>
      <c r="E103" s="19" t="s">
        <v>14</v>
      </c>
      <c r="F103" s="19" t="s">
        <v>14</v>
      </c>
      <c r="G103" s="19" t="s">
        <v>14</v>
      </c>
      <c r="H103" s="19" t="s">
        <v>14</v>
      </c>
      <c r="I103" s="19" t="s">
        <v>14</v>
      </c>
      <c r="J103" s="19" t="s">
        <v>14</v>
      </c>
      <c r="K103" s="19"/>
      <c r="L103" s="19" t="s">
        <v>14</v>
      </c>
      <c r="M103" s="19" t="s">
        <v>14</v>
      </c>
      <c r="N103" s="19" t="s">
        <v>14</v>
      </c>
      <c r="O103" s="19" t="s">
        <v>14</v>
      </c>
      <c r="P103" s="19" t="s">
        <v>14</v>
      </c>
      <c r="Q103" s="19" t="s">
        <v>14</v>
      </c>
      <c r="R103" s="19"/>
      <c r="S103" s="19"/>
      <c r="T103" s="19"/>
      <c r="U103" s="19"/>
    </row>
    <row r="104" spans="1:21" s="21" customFormat="1" ht="13.5" customHeight="1">
      <c r="A104" s="19" t="s">
        <v>86</v>
      </c>
      <c r="B104" s="20" t="s">
        <v>14</v>
      </c>
      <c r="C104" s="19">
        <v>0</v>
      </c>
      <c r="D104" s="19"/>
      <c r="E104" s="19">
        <v>0</v>
      </c>
      <c r="F104" s="19"/>
      <c r="G104" s="19">
        <v>174418</v>
      </c>
      <c r="H104" s="19"/>
      <c r="I104" s="19">
        <v>192718</v>
      </c>
      <c r="J104" s="19"/>
      <c r="K104" s="19">
        <f t="shared" si="1"/>
        <v>367136</v>
      </c>
      <c r="L104" s="19"/>
      <c r="M104" s="19">
        <f>318586-1</f>
        <v>318585</v>
      </c>
      <c r="N104" s="19"/>
      <c r="O104" s="19">
        <v>48551</v>
      </c>
      <c r="P104" s="19"/>
      <c r="Q104" s="19">
        <v>0</v>
      </c>
      <c r="R104" s="19"/>
      <c r="S104" s="19"/>
      <c r="T104" s="19"/>
      <c r="U104" s="19"/>
    </row>
    <row r="105" spans="1:21" s="21" customFormat="1" ht="13.5" customHeight="1">
      <c r="A105" s="19" t="s">
        <v>87</v>
      </c>
      <c r="B105" s="20" t="s">
        <v>14</v>
      </c>
      <c r="C105" s="19">
        <v>0</v>
      </c>
      <c r="D105" s="19"/>
      <c r="E105" s="19">
        <v>0</v>
      </c>
      <c r="F105" s="19"/>
      <c r="G105" s="19">
        <v>0</v>
      </c>
      <c r="H105" s="19"/>
      <c r="I105" s="19">
        <v>172274</v>
      </c>
      <c r="J105" s="19"/>
      <c r="K105" s="19">
        <f t="shared" si="1"/>
        <v>172274</v>
      </c>
      <c r="L105" s="19"/>
      <c r="M105" s="19">
        <v>142851</v>
      </c>
      <c r="N105" s="19"/>
      <c r="O105" s="19">
        <v>29423</v>
      </c>
      <c r="P105" s="19"/>
      <c r="Q105" s="19">
        <v>0</v>
      </c>
      <c r="R105" s="19"/>
      <c r="S105" s="19"/>
      <c r="T105" s="19"/>
      <c r="U105" s="19"/>
    </row>
    <row r="106" spans="1:21" s="21" customFormat="1" ht="13.5" customHeight="1">
      <c r="A106" s="19" t="s">
        <v>88</v>
      </c>
      <c r="B106" s="20" t="s">
        <v>14</v>
      </c>
      <c r="C106" s="19">
        <v>0</v>
      </c>
      <c r="D106" s="19"/>
      <c r="E106" s="19">
        <v>0</v>
      </c>
      <c r="F106" s="19"/>
      <c r="G106" s="19">
        <v>0</v>
      </c>
      <c r="H106" s="19"/>
      <c r="I106" s="19">
        <v>1187758</v>
      </c>
      <c r="J106" s="19"/>
      <c r="K106" s="19">
        <f t="shared" si="1"/>
        <v>1187758</v>
      </c>
      <c r="L106" s="19"/>
      <c r="M106" s="19">
        <v>947465</v>
      </c>
      <c r="N106" s="19"/>
      <c r="O106" s="19">
        <v>240293</v>
      </c>
      <c r="P106" s="19"/>
      <c r="Q106" s="19">
        <v>0</v>
      </c>
      <c r="R106" s="19"/>
      <c r="S106" s="19"/>
      <c r="T106" s="19"/>
      <c r="U106" s="19"/>
    </row>
    <row r="107" spans="1:21" s="21" customFormat="1" ht="13.5" customHeight="1">
      <c r="A107" s="19" t="s">
        <v>89</v>
      </c>
      <c r="B107" s="20" t="s">
        <v>14</v>
      </c>
      <c r="C107" s="19">
        <v>0</v>
      </c>
      <c r="D107" s="19"/>
      <c r="E107" s="19">
        <v>0</v>
      </c>
      <c r="F107" s="19"/>
      <c r="G107" s="19">
        <v>0</v>
      </c>
      <c r="H107" s="19"/>
      <c r="I107" s="19">
        <v>536028</v>
      </c>
      <c r="J107" s="19"/>
      <c r="K107" s="19">
        <f t="shared" si="1"/>
        <v>536028</v>
      </c>
      <c r="L107" s="19"/>
      <c r="M107" s="19">
        <v>510767</v>
      </c>
      <c r="N107" s="19"/>
      <c r="O107" s="19">
        <v>25261</v>
      </c>
      <c r="P107" s="19"/>
      <c r="Q107" s="19">
        <v>0</v>
      </c>
      <c r="R107" s="19"/>
      <c r="S107" s="19"/>
      <c r="T107" s="19"/>
      <c r="U107" s="19"/>
    </row>
    <row r="108" spans="1:21" s="21" customFormat="1" ht="13.5" customHeight="1">
      <c r="A108" s="19" t="s">
        <v>90</v>
      </c>
      <c r="B108" s="20" t="s">
        <v>14</v>
      </c>
      <c r="C108" s="19">
        <v>0</v>
      </c>
      <c r="D108" s="19"/>
      <c r="E108" s="19">
        <v>0</v>
      </c>
      <c r="F108" s="19"/>
      <c r="G108" s="19">
        <v>0</v>
      </c>
      <c r="H108" s="19"/>
      <c r="I108" s="19">
        <v>416669</v>
      </c>
      <c r="J108" s="19"/>
      <c r="K108" s="19">
        <f t="shared" si="1"/>
        <v>416669</v>
      </c>
      <c r="L108" s="19"/>
      <c r="M108" s="19">
        <v>397047</v>
      </c>
      <c r="N108" s="19"/>
      <c r="O108" s="19">
        <v>19622</v>
      </c>
      <c r="P108" s="19"/>
      <c r="Q108" s="19">
        <v>0</v>
      </c>
      <c r="R108" s="19"/>
      <c r="S108" s="19"/>
      <c r="T108" s="19"/>
      <c r="U108" s="19"/>
    </row>
    <row r="109" spans="1:21" s="21" customFormat="1" ht="13.5" customHeight="1">
      <c r="A109" s="19" t="s">
        <v>91</v>
      </c>
      <c r="B109" s="20"/>
      <c r="C109" s="19">
        <v>0</v>
      </c>
      <c r="D109" s="19"/>
      <c r="E109" s="19">
        <v>0</v>
      </c>
      <c r="F109" s="19"/>
      <c r="G109" s="19">
        <v>630</v>
      </c>
      <c r="H109" s="19"/>
      <c r="I109" s="19">
        <v>362224</v>
      </c>
      <c r="J109" s="19"/>
      <c r="K109" s="19">
        <f t="shared" si="1"/>
        <v>362854</v>
      </c>
      <c r="L109" s="19"/>
      <c r="M109" s="19">
        <v>148511</v>
      </c>
      <c r="N109" s="19"/>
      <c r="O109" s="19">
        <v>214343</v>
      </c>
      <c r="P109" s="19"/>
      <c r="Q109" s="19">
        <v>0</v>
      </c>
      <c r="R109" s="19"/>
      <c r="S109" s="19"/>
      <c r="T109" s="19"/>
      <c r="U109" s="19"/>
    </row>
    <row r="110" spans="1:21" s="21" customFormat="1" ht="13.5" customHeight="1">
      <c r="A110" s="19" t="s">
        <v>92</v>
      </c>
      <c r="B110" s="20"/>
      <c r="C110" s="19">
        <v>0</v>
      </c>
      <c r="D110" s="19"/>
      <c r="E110" s="19">
        <v>0</v>
      </c>
      <c r="F110" s="19"/>
      <c r="G110" s="19">
        <v>0</v>
      </c>
      <c r="H110" s="19"/>
      <c r="I110" s="19">
        <v>141908</v>
      </c>
      <c r="J110" s="19"/>
      <c r="K110" s="19">
        <f t="shared" si="1"/>
        <v>141908</v>
      </c>
      <c r="L110" s="19"/>
      <c r="M110" s="19">
        <v>135243</v>
      </c>
      <c r="N110" s="19"/>
      <c r="O110" s="19">
        <v>6665</v>
      </c>
      <c r="P110" s="19"/>
      <c r="Q110" s="19">
        <v>0</v>
      </c>
      <c r="R110" s="19"/>
      <c r="S110" s="19"/>
      <c r="T110" s="19"/>
      <c r="U110" s="19"/>
    </row>
    <row r="111" spans="1:21" s="21" customFormat="1" ht="13.5" customHeight="1">
      <c r="A111" s="19" t="s">
        <v>115</v>
      </c>
      <c r="B111" s="20"/>
      <c r="C111" s="22">
        <v>0</v>
      </c>
      <c r="D111" s="19"/>
      <c r="E111" s="22">
        <v>0</v>
      </c>
      <c r="F111" s="19"/>
      <c r="G111" s="22">
        <v>0</v>
      </c>
      <c r="H111" s="19"/>
      <c r="I111" s="22">
        <v>122691</v>
      </c>
      <c r="J111" s="19"/>
      <c r="K111" s="22">
        <f t="shared" si="1"/>
        <v>122691</v>
      </c>
      <c r="L111" s="19"/>
      <c r="M111" s="22">
        <v>114849</v>
      </c>
      <c r="N111" s="19"/>
      <c r="O111" s="22">
        <f>7843-1</f>
        <v>7842</v>
      </c>
      <c r="P111" s="19"/>
      <c r="Q111" s="22">
        <v>0</v>
      </c>
      <c r="R111" s="19"/>
      <c r="S111" s="19"/>
      <c r="T111" s="19"/>
      <c r="U111" s="19"/>
    </row>
    <row r="112" spans="1:21" s="21" customFormat="1" ht="13.5" customHeight="1">
      <c r="A112" s="19"/>
      <c r="B112" s="20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19"/>
      <c r="S112" s="19"/>
      <c r="T112" s="19"/>
      <c r="U112" s="19"/>
    </row>
    <row r="113" spans="1:21" s="21" customFormat="1" ht="13.5" customHeight="1">
      <c r="A113" s="19" t="s">
        <v>97</v>
      </c>
      <c r="B113" s="20" t="s">
        <v>14</v>
      </c>
      <c r="C113" s="22">
        <f>SUM(C104:C111)</f>
        <v>0</v>
      </c>
      <c r="D113" s="19"/>
      <c r="E113" s="22">
        <f>SUM(E104:E111)</f>
        <v>0</v>
      </c>
      <c r="F113" s="19"/>
      <c r="G113" s="22">
        <f>SUM(G104:G111)</f>
        <v>175048</v>
      </c>
      <c r="H113" s="19"/>
      <c r="I113" s="22">
        <f>SUM(I104:I111)</f>
        <v>3132270</v>
      </c>
      <c r="J113" s="19"/>
      <c r="K113" s="22">
        <f t="shared" si="1"/>
        <v>3307318</v>
      </c>
      <c r="L113" s="19"/>
      <c r="M113" s="22">
        <f>SUM(M104:M111)</f>
        <v>2715318</v>
      </c>
      <c r="N113" s="19"/>
      <c r="O113" s="22">
        <f>SUM(O104:O111)</f>
        <v>592000</v>
      </c>
      <c r="P113" s="19"/>
      <c r="Q113" s="22">
        <f>SUM(Q104:Q111)</f>
        <v>0</v>
      </c>
      <c r="R113" s="19"/>
      <c r="S113" s="19"/>
      <c r="T113" s="19"/>
      <c r="U113" s="19"/>
    </row>
    <row r="114" spans="1:21" s="21" customFormat="1" ht="13.5" customHeight="1">
      <c r="A114" s="19"/>
      <c r="B114" s="20" t="s">
        <v>14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21" customFormat="1" ht="13.5" customHeight="1">
      <c r="A115" s="19" t="s">
        <v>26</v>
      </c>
      <c r="B115" s="20" t="s">
        <v>14</v>
      </c>
      <c r="C115" s="19" t="s">
        <v>0</v>
      </c>
      <c r="D115" s="19"/>
      <c r="E115" s="19" t="s">
        <v>0</v>
      </c>
      <c r="F115" s="19"/>
      <c r="G115" s="19" t="s">
        <v>0</v>
      </c>
      <c r="H115" s="19"/>
      <c r="I115" s="19" t="s">
        <v>0</v>
      </c>
      <c r="J115" s="19"/>
      <c r="K115" s="19"/>
      <c r="L115" s="19"/>
      <c r="M115" s="19" t="s">
        <v>0</v>
      </c>
      <c r="N115" s="19"/>
      <c r="O115" s="19" t="s">
        <v>0</v>
      </c>
      <c r="P115" s="19"/>
      <c r="Q115" s="19" t="s">
        <v>0</v>
      </c>
      <c r="R115" s="19"/>
      <c r="S115" s="19"/>
      <c r="T115" s="19"/>
      <c r="U115" s="19"/>
    </row>
    <row r="116" spans="1:21" s="21" customFormat="1" ht="13.5" customHeight="1">
      <c r="A116" s="19" t="s">
        <v>93</v>
      </c>
      <c r="B116" s="20" t="s">
        <v>14</v>
      </c>
      <c r="C116" s="25">
        <v>0</v>
      </c>
      <c r="D116" s="25" t="s">
        <v>15</v>
      </c>
      <c r="E116" s="25">
        <v>0</v>
      </c>
      <c r="F116" s="25" t="s">
        <v>15</v>
      </c>
      <c r="G116" s="25">
        <v>0</v>
      </c>
      <c r="H116" s="25" t="s">
        <v>15</v>
      </c>
      <c r="I116" s="25">
        <v>79191</v>
      </c>
      <c r="J116" s="25" t="s">
        <v>15</v>
      </c>
      <c r="K116" s="19">
        <f t="shared" si="1"/>
        <v>79191</v>
      </c>
      <c r="L116" s="25" t="s">
        <v>15</v>
      </c>
      <c r="M116" s="25">
        <v>75282</v>
      </c>
      <c r="N116" s="25" t="s">
        <v>15</v>
      </c>
      <c r="O116" s="25">
        <v>3909</v>
      </c>
      <c r="P116" s="25" t="s">
        <v>15</v>
      </c>
      <c r="Q116" s="25">
        <v>0</v>
      </c>
      <c r="R116" s="19"/>
      <c r="S116" s="19"/>
      <c r="T116" s="19"/>
      <c r="U116" s="19"/>
    </row>
    <row r="117" spans="1:21" s="21" customFormat="1" ht="13.5" customHeight="1">
      <c r="A117" s="19" t="s">
        <v>114</v>
      </c>
      <c r="B117" s="20" t="s">
        <v>14</v>
      </c>
      <c r="C117" s="25">
        <v>0</v>
      </c>
      <c r="D117" s="25" t="s">
        <v>15</v>
      </c>
      <c r="E117" s="25">
        <v>0</v>
      </c>
      <c r="F117" s="25" t="s">
        <v>15</v>
      </c>
      <c r="G117" s="25">
        <v>0</v>
      </c>
      <c r="H117" s="25" t="s">
        <v>15</v>
      </c>
      <c r="I117" s="25">
        <f>40943-2</f>
        <v>40941</v>
      </c>
      <c r="J117" s="25" t="s">
        <v>15</v>
      </c>
      <c r="K117" s="19">
        <f t="shared" si="1"/>
        <v>40941</v>
      </c>
      <c r="L117" s="25" t="s">
        <v>15</v>
      </c>
      <c r="M117" s="25">
        <v>0</v>
      </c>
      <c r="N117" s="25" t="s">
        <v>15</v>
      </c>
      <c r="O117" s="25">
        <f>40943-2</f>
        <v>40941</v>
      </c>
      <c r="P117" s="25" t="s">
        <v>15</v>
      </c>
      <c r="Q117" s="25">
        <v>0</v>
      </c>
      <c r="R117" s="19"/>
      <c r="S117" s="19"/>
      <c r="T117" s="19"/>
      <c r="U117" s="19"/>
    </row>
    <row r="118" spans="1:21" s="21" customFormat="1" ht="13.5" customHeight="1">
      <c r="A118" s="19" t="s">
        <v>94</v>
      </c>
      <c r="B118" s="20"/>
      <c r="C118" s="22">
        <v>0</v>
      </c>
      <c r="D118" s="23"/>
      <c r="E118" s="22">
        <v>0</v>
      </c>
      <c r="F118" s="23"/>
      <c r="G118" s="22">
        <v>0</v>
      </c>
      <c r="H118" s="23"/>
      <c r="I118" s="22">
        <v>892650</v>
      </c>
      <c r="J118" s="23"/>
      <c r="K118" s="22">
        <f t="shared" si="1"/>
        <v>892650</v>
      </c>
      <c r="L118" s="23"/>
      <c r="M118" s="22">
        <v>0</v>
      </c>
      <c r="N118" s="23"/>
      <c r="O118" s="22">
        <v>892650</v>
      </c>
      <c r="P118" s="23"/>
      <c r="Q118" s="22">
        <v>0</v>
      </c>
      <c r="R118" s="19"/>
      <c r="S118" s="19"/>
      <c r="T118" s="19"/>
      <c r="U118" s="19"/>
    </row>
    <row r="119" spans="1:21" s="21" customFormat="1" ht="13.5" customHeight="1">
      <c r="A119" s="19"/>
      <c r="B119" s="20"/>
      <c r="C119" s="25"/>
      <c r="D119" s="25"/>
      <c r="E119" s="25"/>
      <c r="F119" s="25"/>
      <c r="G119" s="25"/>
      <c r="H119" s="25"/>
      <c r="I119" s="25"/>
      <c r="J119" s="25"/>
      <c r="K119" s="19"/>
      <c r="L119" s="25"/>
      <c r="M119" s="25"/>
      <c r="N119" s="25"/>
      <c r="O119" s="25"/>
      <c r="P119" s="25"/>
      <c r="Q119" s="25"/>
      <c r="R119" s="19"/>
      <c r="S119" s="19"/>
      <c r="T119" s="19"/>
      <c r="U119" s="19"/>
    </row>
    <row r="120" spans="1:21" s="21" customFormat="1" ht="13.5" customHeight="1">
      <c r="A120" s="19" t="s">
        <v>98</v>
      </c>
      <c r="B120" s="20" t="s">
        <v>14</v>
      </c>
      <c r="C120" s="22">
        <f>SUM(C116:C118)</f>
        <v>0</v>
      </c>
      <c r="D120" s="19"/>
      <c r="E120" s="22">
        <f>SUM(E116:E118)</f>
        <v>0</v>
      </c>
      <c r="F120" s="19"/>
      <c r="G120" s="22">
        <f>SUM(G116:G118)</f>
        <v>0</v>
      </c>
      <c r="H120" s="19"/>
      <c r="I120" s="22">
        <f>SUM(I116:I118)</f>
        <v>1012782</v>
      </c>
      <c r="J120" s="19"/>
      <c r="K120" s="22">
        <f t="shared" si="1"/>
        <v>1012782</v>
      </c>
      <c r="L120" s="19"/>
      <c r="M120" s="22">
        <f>SUM(M116:M118)</f>
        <v>75282</v>
      </c>
      <c r="N120" s="19"/>
      <c r="O120" s="22">
        <f>SUM(O116:O118)</f>
        <v>937500</v>
      </c>
      <c r="P120" s="19"/>
      <c r="Q120" s="22">
        <f>SUM(Q116:Q118)</f>
        <v>0</v>
      </c>
      <c r="R120" s="19"/>
      <c r="S120" s="19"/>
      <c r="T120" s="19"/>
      <c r="U120" s="19"/>
    </row>
    <row r="121" spans="1:21" s="21" customFormat="1" ht="13.5" customHeight="1">
      <c r="A121" s="19"/>
      <c r="B121" s="20" t="s">
        <v>14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s="21" customFormat="1" ht="13.5" customHeight="1">
      <c r="A122" s="19" t="s">
        <v>116</v>
      </c>
      <c r="B122" s="20" t="s">
        <v>14</v>
      </c>
      <c r="C122" s="28">
        <f>SUM(C81+C86+C101+C113+C120)</f>
        <v>930577</v>
      </c>
      <c r="D122" s="23"/>
      <c r="E122" s="28">
        <f>SUM(E81+E86+E101+E113+E120)</f>
        <v>21663100</v>
      </c>
      <c r="F122" s="23"/>
      <c r="G122" s="28">
        <f>SUM(G81+G86+G101+G113+G120)</f>
        <v>9036391</v>
      </c>
      <c r="H122" s="23"/>
      <c r="I122" s="28">
        <f>SUM(I81+I86+I101+I113+I120)</f>
        <v>5856714</v>
      </c>
      <c r="J122" s="23"/>
      <c r="K122" s="22">
        <f t="shared" si="1"/>
        <v>37486782</v>
      </c>
      <c r="L122" s="23"/>
      <c r="M122" s="28">
        <f>SUM(M81+M86+M101+M113+M120)</f>
        <v>20523380</v>
      </c>
      <c r="N122" s="23"/>
      <c r="O122" s="28">
        <f>SUM(O81+O86+O101+O113+O120)</f>
        <v>9767727</v>
      </c>
      <c r="P122" s="23"/>
      <c r="Q122" s="28">
        <f>SUM(Q81+Q86+Q101+Q113+Q120)</f>
        <v>7195675</v>
      </c>
      <c r="R122" s="19"/>
      <c r="S122" s="19"/>
      <c r="T122" s="19"/>
      <c r="U122" s="19"/>
    </row>
    <row r="123" spans="1:21" s="21" customFormat="1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s="21" customFormat="1" ht="12">
      <c r="A124" s="19" t="s">
        <v>107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21" customFormat="1" ht="12">
      <c r="A125" s="19" t="s">
        <v>106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4"/>
      <c r="N125" s="19"/>
      <c r="O125" s="19"/>
      <c r="P125" s="19"/>
      <c r="Q125" s="19"/>
      <c r="R125" s="19"/>
      <c r="S125" s="19"/>
      <c r="T125" s="19"/>
      <c r="U125" s="19"/>
    </row>
    <row r="126" spans="1:21" s="21" customFormat="1" ht="12">
      <c r="A126" s="19" t="s">
        <v>108</v>
      </c>
      <c r="B126" s="19"/>
      <c r="C126" s="22">
        <v>0</v>
      </c>
      <c r="D126" s="23"/>
      <c r="E126" s="22">
        <v>0</v>
      </c>
      <c r="F126" s="23"/>
      <c r="G126" s="22">
        <v>0</v>
      </c>
      <c r="H126" s="23"/>
      <c r="I126" s="22">
        <v>4219</v>
      </c>
      <c r="J126" s="23"/>
      <c r="K126" s="22">
        <f t="shared" si="1"/>
        <v>4219</v>
      </c>
      <c r="L126" s="23"/>
      <c r="M126" s="22">
        <v>0</v>
      </c>
      <c r="N126" s="23"/>
      <c r="O126" s="22">
        <v>4219</v>
      </c>
      <c r="P126" s="23"/>
      <c r="Q126" s="22">
        <v>0</v>
      </c>
      <c r="R126" s="19"/>
      <c r="S126" s="19"/>
      <c r="T126" s="19"/>
      <c r="U126" s="19"/>
    </row>
    <row r="127" spans="1:21" s="21" customFormat="1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s="21" customFormat="1" ht="12">
      <c r="A128" s="19" t="s">
        <v>109</v>
      </c>
      <c r="B128" s="19"/>
      <c r="C128" s="22">
        <f>C126</f>
        <v>0</v>
      </c>
      <c r="D128" s="23"/>
      <c r="E128" s="22">
        <f>E126</f>
        <v>0</v>
      </c>
      <c r="F128" s="23"/>
      <c r="G128" s="22">
        <f>G126</f>
        <v>0</v>
      </c>
      <c r="H128" s="23"/>
      <c r="I128" s="22">
        <f>I126</f>
        <v>4219</v>
      </c>
      <c r="J128" s="23"/>
      <c r="K128" s="22">
        <f t="shared" si="1"/>
        <v>4219</v>
      </c>
      <c r="L128" s="23"/>
      <c r="M128" s="22">
        <f>M126</f>
        <v>0</v>
      </c>
      <c r="N128" s="23"/>
      <c r="O128" s="22">
        <f>O126</f>
        <v>4219</v>
      </c>
      <c r="P128" s="23"/>
      <c r="Q128" s="22">
        <f>Q126</f>
        <v>0</v>
      </c>
      <c r="R128" s="19"/>
      <c r="S128" s="19"/>
      <c r="T128" s="19"/>
      <c r="U128" s="19"/>
    </row>
    <row r="129" spans="1:21" s="21" customFormat="1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s="21" customFormat="1" ht="12.75" thickBot="1">
      <c r="A130" s="19" t="s">
        <v>110</v>
      </c>
      <c r="B130" s="19"/>
      <c r="C130" s="29">
        <f>C122+C128</f>
        <v>930577</v>
      </c>
      <c r="D130" s="23"/>
      <c r="E130" s="29">
        <f>E122+E128</f>
        <v>21663100</v>
      </c>
      <c r="F130" s="23"/>
      <c r="G130" s="29">
        <f>G122+G128</f>
        <v>9036391</v>
      </c>
      <c r="H130" s="23"/>
      <c r="I130" s="29">
        <f>I122+I128</f>
        <v>5860933</v>
      </c>
      <c r="J130" s="23"/>
      <c r="K130" s="30">
        <f t="shared" si="1"/>
        <v>37491001</v>
      </c>
      <c r="L130" s="23"/>
      <c r="M130" s="29">
        <f>M122+M128</f>
        <v>20523380</v>
      </c>
      <c r="N130" s="23"/>
      <c r="O130" s="29">
        <f>O122+O128</f>
        <v>9771946</v>
      </c>
      <c r="P130" s="23"/>
      <c r="Q130" s="29">
        <f>Q122+Q128</f>
        <v>7195675</v>
      </c>
      <c r="R130" s="19"/>
      <c r="S130" s="19"/>
      <c r="T130" s="19"/>
      <c r="U130" s="19"/>
    </row>
    <row r="131" ht="12.75" thickTop="1"/>
    <row r="136" spans="1:5" ht="12">
      <c r="A136" s="18" t="s">
        <v>0</v>
      </c>
      <c r="B136" s="18"/>
      <c r="C136" s="18"/>
      <c r="D136" s="18"/>
      <c r="E136" s="18"/>
    </row>
    <row r="137" ht="12">
      <c r="A137" s="9" t="s">
        <v>16</v>
      </c>
    </row>
    <row r="138" ht="12">
      <c r="A138" s="9" t="s">
        <v>17</v>
      </c>
    </row>
    <row r="139" ht="12">
      <c r="A139" s="9" t="s">
        <v>18</v>
      </c>
    </row>
    <row r="140" ht="12">
      <c r="A140" s="9" t="s">
        <v>19</v>
      </c>
    </row>
    <row r="163" spans="1:21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</sheetData>
  <sheetProtection/>
  <mergeCells count="4">
    <mergeCell ref="A3:Q3"/>
    <mergeCell ref="A5:Q5"/>
    <mergeCell ref="A6:Q6"/>
    <mergeCell ref="C10:I10"/>
  </mergeCells>
  <conditionalFormatting sqref="K1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130">
    <cfRule type="expression" priority="3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9" r:id="rId1"/>
  <rowBreaks count="2" manualBreakCount="2">
    <brk id="56" max="16" man="1"/>
    <brk id="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2007-08-21T16:17:32Z</cp:lastPrinted>
  <dcterms:modified xsi:type="dcterms:W3CDTF">2007-10-04T19:19:34Z</dcterms:modified>
  <cp:category/>
  <cp:version/>
  <cp:contentType/>
  <cp:contentStatus/>
</cp:coreProperties>
</file>